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filterPrivacy="1" codeName="ThisWorkbook"/>
  <xr:revisionPtr revIDLastSave="0" documentId="13_ncr:1_{F62EB7C0-BB07-4554-A644-A0C694216310}" xr6:coauthVersionLast="47" xr6:coauthVersionMax="47" xr10:uidLastSave="{00000000-0000-0000-0000-000000000000}"/>
  <bookViews>
    <workbookView xWindow="-120" yWindow="-120" windowWidth="21840" windowHeight="13020" activeTab="1" xr2:uid="{00000000-000D-0000-FFFF-FFFF00000000}"/>
  </bookViews>
  <sheets>
    <sheet name="statement4b" sheetId="1" r:id="rId1"/>
    <sheet name="Sheet1" sheetId="2" r:id="rId2"/>
    <sheet name="Sheet2" sheetId="3" r:id="rId3"/>
  </sheets>
  <definedNames>
    <definedName name="JR_PAGE_ANCHOR_0_1">statement4b!#REF!</definedName>
    <definedName name="_xlnm.Print_Area" localSheetId="0">statement4b!$B$1:$O$100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6" i="2" l="1"/>
  <c r="X46" i="2"/>
  <c r="D43" i="2"/>
  <c r="F43" i="2"/>
  <c r="H10" i="3" l="1"/>
  <c r="H24" i="3" s="1"/>
  <c r="G24" i="3"/>
  <c r="H10" i="2"/>
  <c r="H11" i="2"/>
  <c r="H12" i="2"/>
  <c r="H13" i="2"/>
  <c r="H14" i="2"/>
  <c r="H15" i="2"/>
  <c r="H17" i="2"/>
  <c r="H18" i="2"/>
  <c r="H20" i="2"/>
  <c r="H21" i="2"/>
  <c r="H23" i="2"/>
  <c r="H25" i="2"/>
  <c r="H27" i="2"/>
  <c r="H28" i="2"/>
  <c r="H29" i="2"/>
  <c r="H30" i="2"/>
  <c r="H31" i="2"/>
  <c r="H33" i="2"/>
  <c r="H37" i="2"/>
  <c r="H39" i="2"/>
  <c r="H40" i="2"/>
  <c r="H41" i="2"/>
  <c r="H42" i="2"/>
  <c r="H43" i="2"/>
  <c r="H45" i="2"/>
  <c r="H9" i="2"/>
  <c r="G26" i="3"/>
  <c r="G25" i="3"/>
  <c r="H20" i="3"/>
  <c r="H19" i="3"/>
  <c r="H18" i="3"/>
  <c r="H26" i="3" s="1"/>
  <c r="G16" i="3"/>
  <c r="H15" i="3"/>
  <c r="H14" i="3"/>
  <c r="H13" i="3"/>
  <c r="G9" i="3"/>
  <c r="H8" i="3"/>
  <c r="H7" i="3"/>
  <c r="H6" i="3"/>
  <c r="H5" i="3"/>
  <c r="H4" i="3"/>
  <c r="H2" i="3"/>
  <c r="S46" i="2"/>
  <c r="V46" i="2"/>
  <c r="W46" i="2"/>
  <c r="T46" i="2"/>
  <c r="U46" i="2"/>
  <c r="L12" i="2"/>
  <c r="C43" i="2"/>
  <c r="C46" i="2" s="1"/>
  <c r="C75" i="2" s="1"/>
  <c r="L94" i="2"/>
  <c r="G94" i="2"/>
  <c r="L91" i="2"/>
  <c r="G91" i="2"/>
  <c r="G88" i="2"/>
  <c r="O70" i="2"/>
  <c r="O75" i="2" s="1"/>
  <c r="O67" i="2"/>
  <c r="M67" i="2"/>
  <c r="G67" i="2"/>
  <c r="E56" i="2"/>
  <c r="J46" i="2"/>
  <c r="O45" i="2"/>
  <c r="L45" i="2"/>
  <c r="P45" i="2" s="1"/>
  <c r="P44" i="2"/>
  <c r="M43" i="2"/>
  <c r="N43" i="2" s="1"/>
  <c r="L43" i="2"/>
  <c r="Q42" i="2"/>
  <c r="O42" i="2"/>
  <c r="L42" i="2"/>
  <c r="P42" i="2" s="1"/>
  <c r="Q41" i="2"/>
  <c r="O41" i="2"/>
  <c r="N41" i="2"/>
  <c r="L41" i="2"/>
  <c r="Q40" i="2"/>
  <c r="O40" i="2"/>
  <c r="N40" i="2"/>
  <c r="L40" i="2"/>
  <c r="O39" i="2"/>
  <c r="L39" i="2"/>
  <c r="P39" i="2" s="1"/>
  <c r="P38" i="2"/>
  <c r="O37" i="2"/>
  <c r="L37" i="2"/>
  <c r="P37" i="2" s="1"/>
  <c r="P36" i="2"/>
  <c r="P35" i="2"/>
  <c r="P34" i="2"/>
  <c r="O33" i="2"/>
  <c r="N33" i="2"/>
  <c r="L33" i="2"/>
  <c r="P32" i="2"/>
  <c r="O31" i="2"/>
  <c r="N31" i="2"/>
  <c r="L31" i="2"/>
  <c r="P30" i="2"/>
  <c r="O30" i="2"/>
  <c r="L30" i="2"/>
  <c r="O29" i="2"/>
  <c r="N29" i="2"/>
  <c r="L29" i="2"/>
  <c r="O28" i="2"/>
  <c r="N28" i="2"/>
  <c r="L28" i="2"/>
  <c r="O27" i="2"/>
  <c r="N27" i="2"/>
  <c r="L27" i="2"/>
  <c r="P26" i="2"/>
  <c r="O25" i="2"/>
  <c r="N25" i="2"/>
  <c r="L25" i="2"/>
  <c r="P24" i="2"/>
  <c r="O23" i="2"/>
  <c r="N23" i="2"/>
  <c r="L23" i="2"/>
  <c r="O21" i="2"/>
  <c r="N21" i="2"/>
  <c r="L21" i="2"/>
  <c r="O20" i="2"/>
  <c r="N20" i="2"/>
  <c r="L20" i="2"/>
  <c r="P19" i="2"/>
  <c r="O18" i="2"/>
  <c r="L18" i="2"/>
  <c r="P18" i="2" s="1"/>
  <c r="O17" i="2"/>
  <c r="L17" i="2"/>
  <c r="P17" i="2" s="1"/>
  <c r="P16" i="2"/>
  <c r="O15" i="2"/>
  <c r="N15" i="2"/>
  <c r="L15" i="2"/>
  <c r="O14" i="2"/>
  <c r="N14" i="2"/>
  <c r="L14" i="2"/>
  <c r="O13" i="2"/>
  <c r="N13" i="2"/>
  <c r="L13" i="2"/>
  <c r="P12" i="2"/>
  <c r="O12" i="2"/>
  <c r="O11" i="2"/>
  <c r="L11" i="2"/>
  <c r="P11" i="2" s="1"/>
  <c r="O10" i="2"/>
  <c r="L10" i="2"/>
  <c r="P10" i="2" s="1"/>
  <c r="O9" i="2"/>
  <c r="N9" i="2"/>
  <c r="L9" i="2"/>
  <c r="G27" i="3" l="1"/>
  <c r="H9" i="3"/>
  <c r="H25" i="3"/>
  <c r="H16" i="3"/>
  <c r="P23" i="2"/>
  <c r="P41" i="2"/>
  <c r="P25" i="2"/>
  <c r="P14" i="2"/>
  <c r="D46" i="2"/>
  <c r="P20" i="2"/>
  <c r="P29" i="2"/>
  <c r="P40" i="2"/>
  <c r="P9" i="2"/>
  <c r="P31" i="2"/>
  <c r="P13" i="2"/>
  <c r="P15" i="2"/>
  <c r="P43" i="2"/>
  <c r="O43" i="2"/>
  <c r="G46" i="2" s="1"/>
  <c r="P33" i="2"/>
  <c r="P27" i="2"/>
  <c r="P28" i="2"/>
  <c r="P21" i="2"/>
  <c r="F46" i="2"/>
  <c r="E46" i="2"/>
  <c r="E75" i="2" s="1"/>
  <c r="H27" i="3" l="1"/>
  <c r="J69" i="2"/>
  <c r="F86" i="1" l="1"/>
  <c r="R102" i="1"/>
  <c r="Q96" i="1"/>
  <c r="R104" i="1" s="1"/>
  <c r="Q25" i="1"/>
  <c r="F39" i="1"/>
  <c r="R96" i="1" l="1"/>
  <c r="Q106" i="1"/>
  <c r="P92" i="1"/>
</calcChain>
</file>

<file path=xl/sharedStrings.xml><?xml version="1.0" encoding="utf-8"?>
<sst xmlns="http://schemas.openxmlformats.org/spreadsheetml/2006/main" count="385" uniqueCount="245">
  <si>
    <t>B. EXPENDITURE BY NATURE</t>
  </si>
  <si>
    <t>(₹ in crore )</t>
  </si>
  <si>
    <t>Object of Expenditure</t>
  </si>
  <si>
    <t>2023-24</t>
  </si>
  <si>
    <t>2022-23</t>
  </si>
  <si>
    <t>2021-22</t>
  </si>
  <si>
    <t>Rev</t>
  </si>
  <si>
    <t>Cap</t>
  </si>
  <si>
    <t>Total</t>
  </si>
  <si>
    <t xml:space="preserve"> 69.70</t>
  </si>
  <si>
    <t xml:space="preserve"> 65.59</t>
  </si>
  <si>
    <t xml:space="preserve"> 65.60</t>
  </si>
  <si>
    <t>Payments for Professional and Special Services</t>
  </si>
  <si>
    <t xml:space="preserve"> 13.79</t>
  </si>
  <si>
    <t>Basic Amenities to Public</t>
  </si>
  <si>
    <t xml:space="preserve"> 10.85</t>
  </si>
  <si>
    <t xml:space="preserve"> 10.30</t>
  </si>
  <si>
    <t xml:space="preserve"> 0.04</t>
  </si>
  <si>
    <t xml:space="preserve"> 10.34</t>
  </si>
  <si>
    <t xml:space="preserve"> 12.92</t>
  </si>
  <si>
    <t xml:space="preserve"> 0.01</t>
  </si>
  <si>
    <t xml:space="preserve"> 12.93</t>
  </si>
  <si>
    <t>Hire Charges of Motor Vehicles</t>
  </si>
  <si>
    <t xml:space="preserve"> 18.69</t>
  </si>
  <si>
    <t xml:space="preserve"> 18.70</t>
  </si>
  <si>
    <t xml:space="preserve"> 21.77</t>
  </si>
  <si>
    <t xml:space="preserve"> 21.78</t>
  </si>
  <si>
    <t xml:space="preserve"> 14.48</t>
  </si>
  <si>
    <t xml:space="preserve"> 14.50</t>
  </si>
  <si>
    <t>Information Technology</t>
  </si>
  <si>
    <t xml:space="preserve"> 38,538.26</t>
  </si>
  <si>
    <t xml:space="preserve"> 31.66</t>
  </si>
  <si>
    <t xml:space="preserve"> 38,569.92</t>
  </si>
  <si>
    <t xml:space="preserve"> 37,902.84</t>
  </si>
  <si>
    <t xml:space="preserve"> 110.70</t>
  </si>
  <si>
    <t xml:space="preserve"> 38,013.54</t>
  </si>
  <si>
    <t xml:space="preserve"> 44,494.16</t>
  </si>
  <si>
    <t xml:space="preserve"> 131.12</t>
  </si>
  <si>
    <t xml:space="preserve"> 44,625.28</t>
  </si>
  <si>
    <t>Salaries</t>
  </si>
  <si>
    <t xml:space="preserve"> 25,694.07</t>
  </si>
  <si>
    <t xml:space="preserve"> 26,140.58</t>
  </si>
  <si>
    <t xml:space="preserve"> 26,951.99</t>
  </si>
  <si>
    <t>Pensions</t>
  </si>
  <si>
    <t xml:space="preserve"> 26,998.47</t>
  </si>
  <si>
    <t xml:space="preserve"> 25,188.77</t>
  </si>
  <si>
    <t xml:space="preserve"> 23,326.85</t>
  </si>
  <si>
    <t>Interest</t>
  </si>
  <si>
    <t xml:space="preserve"> 15,899.19</t>
  </si>
  <si>
    <t xml:space="preserve"> 16,333.17</t>
  </si>
  <si>
    <t>Grant-in-Aid - General - Salary</t>
  </si>
  <si>
    <t xml:space="preserve"> 1,874.92</t>
  </si>
  <si>
    <t xml:space="preserve"> 2,006.71</t>
  </si>
  <si>
    <t xml:space="preserve"> 456.42</t>
  </si>
  <si>
    <t xml:space="preserve"> 2,463.12</t>
  </si>
  <si>
    <t xml:space="preserve"> 2,148.81</t>
  </si>
  <si>
    <t xml:space="preserve"> 115.33</t>
  </si>
  <si>
    <t xml:space="preserve"> 2,264.14</t>
  </si>
  <si>
    <t>Other Charges</t>
  </si>
  <si>
    <t xml:space="preserve"> 1,542.13</t>
  </si>
  <si>
    <t xml:space="preserve"> 3,892.87</t>
  </si>
  <si>
    <t>Subsidies</t>
  </si>
  <si>
    <t xml:space="preserve"> 1,632.66</t>
  </si>
  <si>
    <t xml:space="preserve"> 1,872.92</t>
  </si>
  <si>
    <t xml:space="preserve"> 6.85</t>
  </si>
  <si>
    <t xml:space="preserve"> 2,316.85</t>
  </si>
  <si>
    <t xml:space="preserve"> 2,323.71</t>
  </si>
  <si>
    <t>Major Works</t>
  </si>
  <si>
    <t xml:space="preserve"> 1,635.13</t>
  </si>
  <si>
    <t xml:space="preserve"> 977.11</t>
  </si>
  <si>
    <t xml:space="preserve"> 1,180.02</t>
  </si>
  <si>
    <t>Scholarships and Stipends</t>
  </si>
  <si>
    <t xml:space="preserve"> 113.82</t>
  </si>
  <si>
    <t xml:space="preserve"> 239.33</t>
  </si>
  <si>
    <t xml:space="preserve"> 475.13</t>
  </si>
  <si>
    <t>Contributions</t>
  </si>
  <si>
    <t xml:space="preserve"> 274.54</t>
  </si>
  <si>
    <t xml:space="preserve"> 0.15</t>
  </si>
  <si>
    <t xml:space="preserve"> 274.69</t>
  </si>
  <si>
    <t xml:space="preserve"> 284.55</t>
  </si>
  <si>
    <t xml:space="preserve"> 1.24</t>
  </si>
  <si>
    <t xml:space="preserve"> 285.79</t>
  </si>
  <si>
    <t xml:space="preserve"> 260.57</t>
  </si>
  <si>
    <t xml:space="preserve"> 0.98</t>
  </si>
  <si>
    <t xml:space="preserve"> 261.55</t>
  </si>
  <si>
    <t>Office Expenses</t>
  </si>
  <si>
    <t xml:space="preserve"> 1,556.51</t>
  </si>
  <si>
    <t xml:space="preserve"> 1.82</t>
  </si>
  <si>
    <t xml:space="preserve"> 1,486.81</t>
  </si>
  <si>
    <t xml:space="preserve"> 2.98</t>
  </si>
  <si>
    <t xml:space="preserve"> 1,489.79</t>
  </si>
  <si>
    <t xml:space="preserve"> 1,285.92</t>
  </si>
  <si>
    <t xml:space="preserve"> 3.18</t>
  </si>
  <si>
    <t xml:space="preserve"> 1,289.10</t>
  </si>
  <si>
    <t>Wages</t>
  </si>
  <si>
    <t xml:space="preserve"> 188.71</t>
  </si>
  <si>
    <t xml:space="preserve"> 0.17</t>
  </si>
  <si>
    <t xml:space="preserve"> 188.88</t>
  </si>
  <si>
    <t xml:space="preserve"> 138.92</t>
  </si>
  <si>
    <t xml:space="preserve"> 0.14</t>
  </si>
  <si>
    <t xml:space="preserve"> 139.06</t>
  </si>
  <si>
    <t xml:space="preserve"> 167.37</t>
  </si>
  <si>
    <t xml:space="preserve"> 0.99</t>
  </si>
  <si>
    <t xml:space="preserve"> 168.36</t>
  </si>
  <si>
    <t>Materials and Supplies</t>
  </si>
  <si>
    <t xml:space="preserve"> 75.34</t>
  </si>
  <si>
    <t xml:space="preserve"> 2.01</t>
  </si>
  <si>
    <t xml:space="preserve"> 77.35</t>
  </si>
  <si>
    <t xml:space="preserve"> 56.37</t>
  </si>
  <si>
    <t xml:space="preserve"> 1.05</t>
  </si>
  <si>
    <t xml:space="preserve"> 57.41</t>
  </si>
  <si>
    <t xml:space="preserve"> 86.99</t>
  </si>
  <si>
    <t xml:space="preserve"> 2.18</t>
  </si>
  <si>
    <t xml:space="preserve"> 89.17</t>
  </si>
  <si>
    <t>Machinery and Equipment</t>
  </si>
  <si>
    <t xml:space="preserve"> 132.06</t>
  </si>
  <si>
    <t xml:space="preserve"> 0.07</t>
  </si>
  <si>
    <t xml:space="preserve"> 90.71</t>
  </si>
  <si>
    <t xml:space="preserve"> 90.86</t>
  </si>
  <si>
    <t xml:space="preserve"> 93.05</t>
  </si>
  <si>
    <t xml:space="preserve"> 0.18</t>
  </si>
  <si>
    <t xml:space="preserve"> 93.23</t>
  </si>
  <si>
    <t>Travel Expenses</t>
  </si>
  <si>
    <t xml:space="preserve"> 138.40</t>
  </si>
  <si>
    <t xml:space="preserve"> 0.02</t>
  </si>
  <si>
    <t xml:space="preserve"> 138.42</t>
  </si>
  <si>
    <t xml:space="preserve"> 141.93</t>
  </si>
  <si>
    <t xml:space="preserve"> 160.86</t>
  </si>
  <si>
    <t xml:space="preserve"> 160.87</t>
  </si>
  <si>
    <t>Maintenance</t>
  </si>
  <si>
    <t xml:space="preserve"> 142.39</t>
  </si>
  <si>
    <t xml:space="preserve"> 0.06</t>
  </si>
  <si>
    <t xml:space="preserve"> 142.45</t>
  </si>
  <si>
    <t xml:space="preserve"> 135.06</t>
  </si>
  <si>
    <t xml:space="preserve"> 0.51</t>
  </si>
  <si>
    <t xml:space="preserve"> 135.57</t>
  </si>
  <si>
    <t xml:space="preserve"> 120.40</t>
  </si>
  <si>
    <t xml:space="preserve"> 120.91</t>
  </si>
  <si>
    <t>P.O.L</t>
  </si>
  <si>
    <t xml:space="preserve"> 86.56</t>
  </si>
  <si>
    <t xml:space="preserve"> 95.51</t>
  </si>
  <si>
    <t>Minor Works</t>
  </si>
  <si>
    <t xml:space="preserve"> 32.01</t>
  </si>
  <si>
    <t xml:space="preserve"> 1.31</t>
  </si>
  <si>
    <t xml:space="preserve"> 33.32</t>
  </si>
  <si>
    <t xml:space="preserve"> 29.63</t>
  </si>
  <si>
    <t xml:space="preserve"> 0.44</t>
  </si>
  <si>
    <t xml:space="preserve"> 30.07</t>
  </si>
  <si>
    <t xml:space="preserve"> 21.37</t>
  </si>
  <si>
    <t xml:space="preserve"> 21.54</t>
  </si>
  <si>
    <t>Motor Vehicles</t>
  </si>
  <si>
    <t xml:space="preserve"> 56.88</t>
  </si>
  <si>
    <t xml:space="preserve"> 56.94</t>
  </si>
  <si>
    <t xml:space="preserve"> 54.26</t>
  </si>
  <si>
    <t xml:space="preserve"> 1.21</t>
  </si>
  <si>
    <t xml:space="preserve"> 55.47</t>
  </si>
  <si>
    <t xml:space="preserve"> 71.96</t>
  </si>
  <si>
    <t xml:space="preserve"> 0.68</t>
  </si>
  <si>
    <t xml:space="preserve"> 72.63</t>
  </si>
  <si>
    <t>Rent, Rates and Taxes</t>
  </si>
  <si>
    <t xml:space="preserve"> 39.80</t>
  </si>
  <si>
    <t xml:space="preserve"> 31.26</t>
  </si>
  <si>
    <t xml:space="preserve"> 25.20</t>
  </si>
  <si>
    <t>Feeding and Cash Doles</t>
  </si>
  <si>
    <t xml:space="preserve"> 36,049.21</t>
  </si>
  <si>
    <t xml:space="preserve"> 11,548.76</t>
  </si>
  <si>
    <t xml:space="preserve"> 47,597.97</t>
  </si>
  <si>
    <t xml:space="preserve"> 29,377.51</t>
  </si>
  <si>
    <t xml:space="preserve"> 11,619.52</t>
  </si>
  <si>
    <t xml:space="preserve"> 40,997.04</t>
  </si>
  <si>
    <t>Others</t>
  </si>
  <si>
    <t>(-)3,402.54</t>
  </si>
  <si>
    <t>(-)6,628.64</t>
  </si>
  <si>
    <t>(-)4,503.85</t>
  </si>
  <si>
    <t>Recoveries of Overpayments</t>
  </si>
  <si>
    <t xml:space="preserve"> 14,191.73</t>
  </si>
  <si>
    <t xml:space="preserve"> 1,60,371.24</t>
  </si>
  <si>
    <t>(a) Includes ₹ 12,647.33 crore being the salary of the staff of State aided educational institutions booked under the object head 'Salaries'.
(b) Includes ₹ 26,903.23 crore booked under '2071 Pensions and Other Retirement Benefits'. Differs from Statement No.15 due to 'Recoveries of Overpayment' being shown separately in this Statement.
(c) Includes ₹ 23,315.31 crore booked under '2049 Interest Payments'. Differs from Statement No.15 due to 'Recoveries of Overpayment' being shown separately in this Statement.
(d) 'Differs fromStatement No.10 due to 'Recoveries of Overpayment' being shown separately in this Statement.</t>
  </si>
  <si>
    <r>
      <rPr>
        <b/>
        <sz val="8"/>
        <color rgb="FF000000"/>
        <rFont val="Times New Roman"/>
        <family val="1"/>
      </rPr>
      <t>4 . STATEMENT OF EXPENDITURE (CONSOLIDATED FUND )</t>
    </r>
    <r>
      <rPr>
        <b/>
        <i/>
        <sz val="8"/>
        <color rgb="FF000000"/>
        <rFont val="Times New Roman"/>
        <family val="1"/>
      </rPr>
      <t xml:space="preserve"> - Concld.</t>
    </r>
  </si>
  <si>
    <r>
      <rPr>
        <b/>
        <sz val="8"/>
        <color rgb="FF000000"/>
        <rFont val="Times New Roman"/>
        <family val="1"/>
      </rPr>
      <t>Total</t>
    </r>
  </si>
  <si>
    <t xml:space="preserve">Object of </t>
  </si>
  <si>
    <t>Expenditure</t>
  </si>
  <si>
    <t>Full fig</t>
  </si>
  <si>
    <t/>
  </si>
  <si>
    <t>(a)</t>
  </si>
  <si>
    <t>(b)</t>
  </si>
  <si>
    <t>(c)</t>
  </si>
  <si>
    <t>Grant-in-aid</t>
  </si>
  <si>
    <t>(d)</t>
  </si>
  <si>
    <t>Scholarships</t>
  </si>
  <si>
    <t>and Stipends</t>
  </si>
  <si>
    <t>Office</t>
  </si>
  <si>
    <t>Expenses</t>
  </si>
  <si>
    <t>Materials and</t>
  </si>
  <si>
    <t>Supplies</t>
  </si>
  <si>
    <t>Machinery and</t>
  </si>
  <si>
    <t>Equipments</t>
  </si>
  <si>
    <t xml:space="preserve">Travel </t>
  </si>
  <si>
    <t>POL</t>
  </si>
  <si>
    <t>Rent Rates</t>
  </si>
  <si>
    <t>and Taxes</t>
  </si>
  <si>
    <t>Payment of</t>
  </si>
  <si>
    <t>Professional</t>
  </si>
  <si>
    <t>and Special</t>
  </si>
  <si>
    <t>Services</t>
  </si>
  <si>
    <t xml:space="preserve">Feeding and </t>
  </si>
  <si>
    <t>Cash Doles</t>
  </si>
  <si>
    <t>Hire charges of Motor Vehicles</t>
  </si>
  <si>
    <t>Basic Aminities to Public</t>
  </si>
  <si>
    <t>Recoveries of</t>
  </si>
  <si>
    <t>Overpayment</t>
  </si>
  <si>
    <t xml:space="preserve"> object head 'Salaries'.</t>
  </si>
  <si>
    <t xml:space="preserve">(c) </t>
  </si>
  <si>
    <t>Differs from Statement No.10 due to 'Recoveries of Overpayment' being shown separately in this Statement.</t>
  </si>
  <si>
    <t>salary of aideded ednl institutions</t>
  </si>
  <si>
    <t xml:space="preserve">Details of Salary in aided School institutions </t>
  </si>
  <si>
    <t>2202</t>
  </si>
  <si>
    <t>01</t>
  </si>
  <si>
    <t>102</t>
  </si>
  <si>
    <t>99</t>
  </si>
  <si>
    <t>NP</t>
  </si>
  <si>
    <t>V</t>
  </si>
  <si>
    <t>02</t>
  </si>
  <si>
    <t>110</t>
  </si>
  <si>
    <t>92</t>
  </si>
  <si>
    <t>94</t>
  </si>
  <si>
    <t>95</t>
  </si>
  <si>
    <t>96</t>
  </si>
  <si>
    <t>03</t>
  </si>
  <si>
    <t>104</t>
  </si>
  <si>
    <t>2203</t>
  </si>
  <si>
    <t>00</t>
  </si>
  <si>
    <t>93</t>
  </si>
  <si>
    <t>97</t>
  </si>
  <si>
    <t>2210</t>
  </si>
  <si>
    <t>05</t>
  </si>
  <si>
    <t>101</t>
  </si>
  <si>
    <t>65</t>
  </si>
  <si>
    <t>66</t>
  </si>
  <si>
    <t>88</t>
  </si>
  <si>
    <r>
      <t>4. STATEMENT OF EXPENDITURE IN CONSOLIDATED FUND-</t>
    </r>
    <r>
      <rPr>
        <i/>
        <sz val="10"/>
        <rFont val="Times New Roman"/>
        <family val="1"/>
      </rPr>
      <t>Concld</t>
    </r>
  </si>
  <si>
    <r>
      <t>(</t>
    </r>
    <r>
      <rPr>
        <b/>
        <sz val="10"/>
        <rFont val="Rupee Foradian"/>
        <family val="2"/>
      </rPr>
      <t>`</t>
    </r>
    <r>
      <rPr>
        <b/>
        <sz val="10"/>
        <rFont val="Times New Roman"/>
        <family val="1"/>
      </rPr>
      <t xml:space="preserve"> in crore)</t>
    </r>
  </si>
  <si>
    <r>
      <t>Includes</t>
    </r>
    <r>
      <rPr>
        <sz val="9"/>
        <rFont val="Rupee Foradian"/>
        <family val="2"/>
      </rPr>
      <t xml:space="preserve"> `</t>
    </r>
    <r>
      <rPr>
        <sz val="9"/>
        <rFont val="Times New Roman"/>
        <family val="1"/>
      </rPr>
      <t xml:space="preserve"> 25,657.14 crore booked under '2071 Pensions and Other Retirement Benefits'.  Differs from Statement No.15 due to 'Recoveries of Overpayment' being shown separately in this Statement.</t>
    </r>
  </si>
  <si>
    <r>
      <t xml:space="preserve">Includes </t>
    </r>
    <r>
      <rPr>
        <sz val="9"/>
        <rFont val="Rupee Foradian"/>
        <family val="2"/>
      </rPr>
      <t>`</t>
    </r>
    <r>
      <rPr>
        <sz val="9"/>
        <rFont val="Times New Roman"/>
        <family val="1"/>
      </rPr>
      <t xml:space="preserve">10,683.74 crore being the salary of the staff of State aided educational institutions booked under the  </t>
    </r>
  </si>
  <si>
    <r>
      <t>Includes</t>
    </r>
    <r>
      <rPr>
        <sz val="9"/>
        <rFont val="Rupee Foradian"/>
        <family val="2"/>
      </rPr>
      <t xml:space="preserve"> `</t>
    </r>
    <r>
      <rPr>
        <sz val="9"/>
        <rFont val="Times New Roman"/>
        <family val="1"/>
      </rPr>
      <t xml:space="preserve"> 26,986.31 crore booked under '2049 Interest Payments'.   Differs from Statement No.15 due to 'Recoveries of Overpayment' being shown separately in this Statement.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</si>
</sst>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
    <numFmt numFmtId="165" formatCode="#\,###.00"/>
    <numFmt numFmtId="166" formatCode="#\,##\,##\,##\,###.00"/>
    <numFmt numFmtId="167" formatCode="#0.00"/>
    <numFmt numFmtId="168" formatCode=";\(\-\)#0.00;"/>
    <numFmt numFmtId="169" formatCode="#\,##\,##\,###.00"/>
    <numFmt numFmtId="170" formatCode="#\,##\,###.00"/>
    <numFmt numFmtId="171" formatCode=";\(\-\)#\,##\,##\,##\,###.00;"/>
    <numFmt numFmtId="172" formatCode=";\(\-\)#\,###.00;"/>
    <numFmt numFmtId="173" formatCode="0.00000000000000"/>
  </numFmts>
  <fonts count="21" x14ac:knownFonts="1">
    <font>
      <sz val="11"/>
      <color theme="1"/>
      <name val="Aptos Narrow"/>
      <family val="2"/>
      <scheme val="minor"/>
    </font>
    <font>
      <sz val="8"/>
      <color rgb="FF000000"/>
      <name val="Times New Roman"/>
      <family val="1"/>
    </font>
    <font>
      <sz val="8"/>
      <color theme="1"/>
      <name val="Times New Roman"/>
      <family val="1"/>
    </font>
    <font>
      <b/>
      <sz val="8"/>
      <color rgb="FF000000"/>
      <name val="Times New Roman"/>
      <family val="1"/>
    </font>
    <font>
      <b/>
      <i/>
      <sz val="8"/>
      <color rgb="FF000000"/>
      <name val="Times New Roman"/>
      <family val="1"/>
    </font>
    <font>
      <sz val="8"/>
      <name val="Times New Roman"/>
      <family val="1"/>
    </font>
    <font>
      <i/>
      <sz val="10"/>
      <name val="Times New Roman"/>
      <family val="1"/>
    </font>
    <font>
      <sz val="10"/>
      <name val="Times New Roman"/>
      <family val="1"/>
    </font>
    <font>
      <b/>
      <sz val="9"/>
      <name val="Times New Roman"/>
      <family val="1"/>
    </font>
    <font>
      <b/>
      <sz val="12"/>
      <name val="Aptos Narrow"/>
      <family val="2"/>
      <scheme val="minor"/>
    </font>
    <font>
      <b/>
      <sz val="11"/>
      <name val="Aptos Narrow"/>
      <family val="2"/>
      <scheme val="minor"/>
    </font>
    <font>
      <sz val="10"/>
      <color rgb="FF000000"/>
      <name val="Times New Roman"/>
      <family val="1"/>
    </font>
    <font>
      <sz val="10"/>
      <color theme="1"/>
      <name val="Aptos Narrow"/>
      <family val="2"/>
      <scheme val="minor"/>
    </font>
    <font>
      <b/>
      <sz val="10"/>
      <name val="Times New Roman"/>
      <family val="1"/>
    </font>
    <font>
      <b/>
      <sz val="10"/>
      <name val="Rupee Foradian"/>
      <family val="2"/>
    </font>
    <font>
      <b/>
      <sz val="10"/>
      <color theme="1"/>
      <name val="Times New Roman"/>
      <family val="1"/>
    </font>
    <font>
      <sz val="10"/>
      <color theme="1"/>
      <name val="Times New Roman"/>
      <family val="1"/>
    </font>
    <font>
      <sz val="9"/>
      <name val="Times New Roman"/>
      <family val="1"/>
    </font>
    <font>
      <sz val="9"/>
      <name val="Rupee Foradian"/>
      <family val="2"/>
    </font>
    <font>
      <sz val="9"/>
      <color theme="1"/>
      <name val="Aptos Narrow"/>
      <family val="2"/>
      <scheme val="minor"/>
    </font>
    <font>
      <sz val="10"/>
      <color rgb="FFFF0000"/>
      <name val="Times New Roman"/>
      <family val="1"/>
    </font>
  </fonts>
  <fills count="27">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s>
  <borders count="27">
    <border>
      <left/>
      <right/>
      <top/>
      <bottom/>
      <diagonal/>
    </border>
    <border>
      <left/>
      <right/>
      <top/>
      <bottom/>
      <diagonal/>
    </border>
    <border>
      <left/>
      <right/>
      <top style="medium">
        <color rgb="FF000000"/>
      </top>
      <bottom style="medium">
        <color rgb="FF000000"/>
      </bottom>
      <diagonal/>
    </border>
    <border>
      <left style="thin">
        <color rgb="FFFCFCFC"/>
      </left>
      <right style="thin">
        <color rgb="FFFCFCFC"/>
      </right>
      <top style="thin">
        <color rgb="FFFCFCFC"/>
      </top>
      <bottom/>
      <diagonal/>
    </border>
    <border>
      <left style="thin">
        <color rgb="FFFCFCFC"/>
      </left>
      <right/>
      <top style="thin">
        <color rgb="FFFCFCFC"/>
      </top>
      <bottom/>
      <diagonal/>
    </border>
    <border>
      <left/>
      <right/>
      <top style="thin">
        <color rgb="FFFCFCFC"/>
      </top>
      <bottom/>
      <diagonal/>
    </border>
    <border>
      <left/>
      <right style="thin">
        <color rgb="FFFCFCFC"/>
      </right>
      <top style="thin">
        <color rgb="FFFCFCFC"/>
      </top>
      <bottom/>
      <diagonal/>
    </border>
    <border>
      <left style="thin">
        <color rgb="FFFCFCFC"/>
      </left>
      <right style="thin">
        <color rgb="FFFCFCFC"/>
      </right>
      <top style="medium">
        <color rgb="FF000000"/>
      </top>
      <bottom style="medium">
        <color rgb="FF000000"/>
      </bottom>
      <diagonal/>
    </border>
    <border>
      <left style="thin">
        <color rgb="FFFCFCFC"/>
      </left>
      <right style="thin">
        <color rgb="FFFCFCFC"/>
      </right>
      <top style="medium">
        <color rgb="FF000000"/>
      </top>
      <bottom style="thin">
        <color rgb="FFFCFCFC"/>
      </bottom>
      <diagonal/>
    </border>
    <border>
      <left style="thin">
        <color rgb="FFFCFCFC"/>
      </left>
      <right style="thin">
        <color rgb="FFFCFCFC"/>
      </right>
      <top style="thin">
        <color rgb="FFFCFCFC"/>
      </top>
      <bottom style="medium">
        <color rgb="FF000000"/>
      </bottom>
      <diagonal/>
    </border>
    <border>
      <left style="thin">
        <color rgb="FFFCFCFC"/>
      </left>
      <right style="thin">
        <color rgb="FFFCFCFC"/>
      </right>
      <top/>
      <bottom style="medium">
        <color rgb="FF000000"/>
      </bottom>
      <diagonal/>
    </border>
    <border>
      <left style="thin">
        <color rgb="FFFCFCFC"/>
      </left>
      <right style="thin">
        <color rgb="FFFCFCFC"/>
      </right>
      <top/>
      <bottom style="thin">
        <color rgb="FFFCFCFC"/>
      </bottom>
      <diagonal/>
    </border>
    <border>
      <left style="thin">
        <color rgb="FFFCFCFC"/>
      </left>
      <right/>
      <top/>
      <bottom style="thin">
        <color rgb="FFFCFCFC"/>
      </bottom>
      <diagonal/>
    </border>
    <border>
      <left/>
      <right style="thin">
        <color rgb="FFFCFCFC"/>
      </right>
      <top/>
      <bottom style="thin">
        <color rgb="FFFCFCFC"/>
      </bottom>
      <diagonal/>
    </border>
    <border>
      <left style="thin">
        <color rgb="FFFCFCFC"/>
      </left>
      <right style="thin">
        <color rgb="FFFCFCFC"/>
      </right>
      <top/>
      <bottom style="thin">
        <color rgb="FFFCFCFC"/>
      </bottom>
      <diagonal/>
    </border>
    <border>
      <left style="thin">
        <color rgb="FFFCFCFC"/>
      </left>
      <right/>
      <top/>
      <bottom style="thin">
        <color rgb="FFFCFCFC"/>
      </bottom>
      <diagonal/>
    </border>
    <border>
      <left/>
      <right style="thin">
        <color rgb="FFFCFCFC"/>
      </right>
      <top/>
      <bottom style="thin">
        <color rgb="FFFCFCFC"/>
      </bottom>
      <diagonal/>
    </border>
    <border>
      <left/>
      <right/>
      <top style="medium">
        <color rgb="FF000000"/>
      </top>
      <bottom/>
      <diagonal/>
    </border>
    <border>
      <left style="thin">
        <color rgb="FFFCFCFC"/>
      </left>
      <right style="thin">
        <color rgb="FFFCFCFC"/>
      </right>
      <top/>
      <bottom/>
      <diagonal/>
    </border>
    <border>
      <left style="thin">
        <color rgb="FFFCFCFC"/>
      </left>
      <right/>
      <top/>
      <bottom/>
      <diagonal/>
    </border>
    <border>
      <left/>
      <right style="thin">
        <color rgb="FFFCFCFC"/>
      </right>
      <top/>
      <bottom/>
      <diagonal/>
    </border>
    <border>
      <left style="thin">
        <color rgb="FFFCFCFC"/>
      </left>
      <right/>
      <top/>
      <bottom style="medium">
        <color rgb="FF000000"/>
      </bottom>
      <diagonal/>
    </border>
    <border>
      <left/>
      <right style="thin">
        <color rgb="FFFCFCFC"/>
      </right>
      <top/>
      <bottom style="medium">
        <color rgb="FF000000"/>
      </bottom>
      <diagonal/>
    </border>
    <border>
      <left/>
      <right style="thin">
        <color rgb="FFFCFCFC"/>
      </right>
      <top style="medium">
        <color rgb="FF000000"/>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1">
    <xf numFmtId="0" fontId="0" fillId="0" borderId="0"/>
  </cellStyleXfs>
  <cellXfs count="140">
    <xf numFmtId="0" fontId="0" fillId="0" borderId="0" xfId="0"/>
    <xf numFmtId="0" fontId="2" fillId="2" borderId="0" xfId="0" applyFont="1" applyFill="1" applyAlignment="1" applyProtection="1">
      <alignment wrapText="1"/>
      <protection locked="0"/>
    </xf>
    <xf numFmtId="0" fontId="2" fillId="3" borderId="1" xfId="0" applyFont="1" applyFill="1" applyBorder="1" applyAlignment="1" applyProtection="1">
      <alignment wrapText="1"/>
      <protection locked="0"/>
    </xf>
    <xf numFmtId="0" fontId="2" fillId="0" borderId="0" xfId="0" applyFont="1"/>
    <xf numFmtId="0" fontId="2" fillId="8" borderId="4" xfId="0" applyFont="1" applyFill="1" applyBorder="1" applyAlignment="1" applyProtection="1">
      <alignment wrapText="1"/>
      <protection locked="0"/>
    </xf>
    <xf numFmtId="0" fontId="2" fillId="9" borderId="5" xfId="0" applyFont="1" applyFill="1" applyBorder="1" applyAlignment="1" applyProtection="1">
      <alignment wrapText="1"/>
      <protection locked="0"/>
    </xf>
    <xf numFmtId="0" fontId="2" fillId="10" borderId="6" xfId="0" applyFont="1" applyFill="1" applyBorder="1" applyAlignment="1" applyProtection="1">
      <alignment wrapText="1"/>
      <protection locked="0"/>
    </xf>
    <xf numFmtId="0" fontId="3" fillId="13" borderId="9" xfId="0" applyFont="1" applyFill="1" applyBorder="1" applyAlignment="1">
      <alignment horizontal="center" vertical="center" wrapText="1"/>
    </xf>
    <xf numFmtId="0" fontId="1" fillId="14" borderId="10" xfId="0" applyFont="1" applyFill="1" applyBorder="1" applyAlignment="1">
      <alignment horizontal="left" vertical="top" wrapText="1"/>
    </xf>
    <xf numFmtId="0" fontId="2" fillId="15" borderId="11" xfId="0" applyFont="1" applyFill="1" applyBorder="1" applyAlignment="1" applyProtection="1">
      <alignment wrapText="1"/>
      <protection locked="0"/>
    </xf>
    <xf numFmtId="0" fontId="2" fillId="16" borderId="12" xfId="0" applyFont="1" applyFill="1" applyBorder="1" applyAlignment="1" applyProtection="1">
      <alignment wrapText="1"/>
      <protection locked="0"/>
    </xf>
    <xf numFmtId="0" fontId="2" fillId="17" borderId="13" xfId="0" applyFont="1" applyFill="1" applyBorder="1" applyAlignment="1" applyProtection="1">
      <alignment wrapText="1"/>
      <protection locked="0"/>
    </xf>
    <xf numFmtId="0" fontId="2" fillId="20" borderId="14" xfId="0" applyFont="1" applyFill="1" applyBorder="1" applyAlignment="1" applyProtection="1">
      <alignment wrapText="1"/>
      <protection locked="0"/>
    </xf>
    <xf numFmtId="0" fontId="2" fillId="21" borderId="15" xfId="0" applyFont="1" applyFill="1" applyBorder="1" applyAlignment="1" applyProtection="1">
      <alignment wrapText="1"/>
      <protection locked="0"/>
    </xf>
    <xf numFmtId="0" fontId="2" fillId="22" borderId="16" xfId="0" applyFont="1" applyFill="1" applyBorder="1" applyAlignment="1" applyProtection="1">
      <alignment wrapText="1"/>
      <protection locked="0"/>
    </xf>
    <xf numFmtId="0" fontId="2" fillId="23" borderId="17" xfId="0" applyFont="1" applyFill="1" applyBorder="1" applyAlignment="1" applyProtection="1">
      <alignment wrapText="1"/>
      <protection locked="0"/>
    </xf>
    <xf numFmtId="0" fontId="2" fillId="3" borderId="1" xfId="0" applyFont="1" applyFill="1" applyBorder="1" applyAlignment="1" applyProtection="1">
      <alignment vertical="top" wrapText="1"/>
      <protection locked="0"/>
    </xf>
    <xf numFmtId="0" fontId="2" fillId="2" borderId="0" xfId="0" applyFont="1" applyFill="1" applyAlignment="1" applyProtection="1">
      <alignment vertical="top" wrapText="1"/>
      <protection locked="0"/>
    </xf>
    <xf numFmtId="0" fontId="2" fillId="7" borderId="3" xfId="0" applyFont="1" applyFill="1" applyBorder="1" applyAlignment="1" applyProtection="1">
      <alignment vertical="top" wrapText="1"/>
      <protection locked="0"/>
    </xf>
    <xf numFmtId="0" fontId="2" fillId="15" borderId="11" xfId="0" applyFont="1" applyFill="1" applyBorder="1" applyAlignment="1" applyProtection="1">
      <alignment vertical="top" wrapText="1"/>
      <protection locked="0"/>
    </xf>
    <xf numFmtId="0" fontId="2" fillId="24" borderId="18" xfId="0" applyFont="1" applyFill="1" applyBorder="1" applyAlignment="1" applyProtection="1">
      <alignment vertical="top" wrapText="1"/>
      <protection locked="0"/>
    </xf>
    <xf numFmtId="0" fontId="2" fillId="0" borderId="0" xfId="0" applyFont="1" applyAlignment="1">
      <alignment vertical="top"/>
    </xf>
    <xf numFmtId="4" fontId="2" fillId="0" borderId="0" xfId="0" applyNumberFormat="1" applyFont="1"/>
    <xf numFmtId="0" fontId="1" fillId="25" borderId="19" xfId="0" applyFont="1" applyFill="1" applyBorder="1" applyAlignment="1">
      <alignment horizontal="right" wrapText="1"/>
    </xf>
    <xf numFmtId="0" fontId="1" fillId="25" borderId="20" xfId="0" applyFont="1" applyFill="1" applyBorder="1" applyAlignment="1">
      <alignment horizontal="right" wrapText="1"/>
    </xf>
    <xf numFmtId="0" fontId="1" fillId="25" borderId="21" xfId="0" applyFont="1" applyFill="1" applyBorder="1" applyAlignment="1">
      <alignment horizontal="right" wrapText="1"/>
    </xf>
    <xf numFmtId="0" fontId="1" fillId="25" borderId="22" xfId="0" applyFont="1" applyFill="1" applyBorder="1" applyAlignment="1">
      <alignment horizontal="right" wrapText="1"/>
    </xf>
    <xf numFmtId="0" fontId="2" fillId="7" borderId="18" xfId="0" applyFont="1" applyFill="1" applyBorder="1" applyAlignment="1" applyProtection="1">
      <alignment vertical="top" wrapText="1"/>
      <protection locked="0"/>
    </xf>
    <xf numFmtId="0" fontId="0" fillId="0" borderId="1" xfId="0" applyBorder="1"/>
    <xf numFmtId="0" fontId="6" fillId="0" borderId="26" xfId="0" applyFont="1" applyBorder="1" applyAlignment="1">
      <alignment horizontal="center"/>
    </xf>
    <xf numFmtId="0" fontId="7" fillId="0" borderId="26" xfId="0" applyFont="1" applyBorder="1"/>
    <xf numFmtId="2" fontId="8" fillId="0" borderId="1" xfId="0" quotePrefix="1" applyNumberFormat="1" applyFont="1" applyBorder="1" applyAlignment="1">
      <alignment horizontal="center"/>
    </xf>
    <xf numFmtId="2" fontId="8" fillId="0" borderId="1" xfId="0" applyNumberFormat="1" applyFont="1" applyBorder="1" applyAlignment="1">
      <alignment horizontal="center"/>
    </xf>
    <xf numFmtId="0" fontId="7" fillId="0" borderId="1" xfId="0" quotePrefix="1" applyFont="1" applyBorder="1" applyAlignment="1">
      <alignment horizontal="center"/>
    </xf>
    <xf numFmtId="0" fontId="7" fillId="0" borderId="1" xfId="0" applyFont="1" applyBorder="1" applyAlignment="1">
      <alignment horizontal="center"/>
    </xf>
    <xf numFmtId="0" fontId="7" fillId="0" borderId="1" xfId="0" applyFont="1" applyBorder="1" applyAlignment="1">
      <alignment horizontal="left"/>
    </xf>
    <xf numFmtId="2" fontId="0" fillId="0" borderId="1" xfId="0" applyNumberFormat="1" applyBorder="1"/>
    <xf numFmtId="2" fontId="0" fillId="0" borderId="0" xfId="0" applyNumberFormat="1"/>
    <xf numFmtId="49" fontId="0" fillId="0" borderId="1" xfId="0" applyNumberFormat="1" applyBorder="1"/>
    <xf numFmtId="0" fontId="10" fillId="0" borderId="1" xfId="0" applyFont="1" applyBorder="1"/>
    <xf numFmtId="2" fontId="10" fillId="0" borderId="1" xfId="0" applyNumberFormat="1" applyFont="1" applyBorder="1"/>
    <xf numFmtId="2" fontId="9" fillId="0" borderId="1" xfId="0" applyNumberFormat="1" applyFont="1" applyBorder="1"/>
    <xf numFmtId="0" fontId="7" fillId="0" borderId="1" xfId="0" applyFont="1" applyBorder="1" applyAlignment="1">
      <alignment wrapText="1"/>
    </xf>
    <xf numFmtId="0" fontId="7" fillId="0" borderId="1" xfId="0" applyFont="1" applyBorder="1"/>
    <xf numFmtId="0" fontId="11" fillId="18" borderId="3" xfId="0" applyFont="1" applyFill="1" applyBorder="1" applyAlignment="1">
      <alignment horizontal="right" vertical="center"/>
    </xf>
    <xf numFmtId="0" fontId="7" fillId="0" borderId="24" xfId="0" applyFont="1" applyBorder="1"/>
    <xf numFmtId="2" fontId="7" fillId="0" borderId="24" xfId="0" applyNumberFormat="1" applyFont="1" applyBorder="1"/>
    <xf numFmtId="0" fontId="12" fillId="0" borderId="1" xfId="0" applyFont="1" applyBorder="1"/>
    <xf numFmtId="0" fontId="13" fillId="0" borderId="1" xfId="0" applyFont="1" applyBorder="1" applyAlignment="1">
      <alignment horizontal="center"/>
    </xf>
    <xf numFmtId="0" fontId="13" fillId="0" borderId="1" xfId="0" applyFont="1" applyBorder="1"/>
    <xf numFmtId="0" fontId="13" fillId="0" borderId="25" xfId="0" applyFont="1" applyBorder="1" applyAlignment="1">
      <alignment horizontal="center" vertical="top"/>
    </xf>
    <xf numFmtId="2" fontId="13" fillId="0" borderId="25" xfId="0" quotePrefix="1" applyNumberFormat="1" applyFont="1" applyBorder="1" applyAlignment="1">
      <alignment horizontal="center" vertical="top"/>
    </xf>
    <xf numFmtId="2" fontId="13" fillId="0" borderId="25" xfId="0" applyNumberFormat="1" applyFont="1" applyBorder="1" applyAlignment="1">
      <alignment horizontal="center" vertical="top"/>
    </xf>
    <xf numFmtId="0" fontId="13" fillId="0" borderId="1" xfId="0" applyFont="1" applyBorder="1" applyAlignment="1">
      <alignment horizontal="center" vertical="top"/>
    </xf>
    <xf numFmtId="2" fontId="7" fillId="0" borderId="1" xfId="0" applyNumberFormat="1" applyFont="1" applyBorder="1" applyAlignment="1">
      <alignment horizontal="center" vertical="top"/>
    </xf>
    <xf numFmtId="2" fontId="7" fillId="0" borderId="24" xfId="0" applyNumberFormat="1" applyFont="1" applyBorder="1" applyAlignment="1">
      <alignment horizontal="center"/>
    </xf>
    <xf numFmtId="2" fontId="13" fillId="0" borderId="24" xfId="0" applyNumberFormat="1" applyFont="1" applyBorder="1" applyAlignment="1">
      <alignment horizontal="center"/>
    </xf>
    <xf numFmtId="164" fontId="7" fillId="0" borderId="1" xfId="0" applyNumberFormat="1" applyFont="1" applyBorder="1"/>
    <xf numFmtId="0" fontId="16" fillId="0" borderId="1" xfId="0" applyFont="1" applyBorder="1"/>
    <xf numFmtId="168" fontId="12" fillId="0" borderId="1" xfId="0" applyNumberFormat="1" applyFont="1" applyBorder="1"/>
    <xf numFmtId="165" fontId="7" fillId="0" borderId="1" xfId="0" applyNumberFormat="1" applyFont="1" applyBorder="1"/>
    <xf numFmtId="166" fontId="7" fillId="0" borderId="1" xfId="0" applyNumberFormat="1" applyFont="1" applyBorder="1"/>
    <xf numFmtId="167" fontId="7" fillId="0" borderId="1" xfId="0" applyNumberFormat="1" applyFont="1" applyBorder="1"/>
    <xf numFmtId="168" fontId="7" fillId="0" borderId="1" xfId="0" applyNumberFormat="1" applyFont="1" applyBorder="1"/>
    <xf numFmtId="2" fontId="7" fillId="0" borderId="1" xfId="0" applyNumberFormat="1" applyFont="1" applyBorder="1"/>
    <xf numFmtId="169" fontId="7" fillId="0" borderId="1" xfId="0" applyNumberFormat="1" applyFont="1" applyBorder="1"/>
    <xf numFmtId="170" fontId="7" fillId="0" borderId="1" xfId="0" applyNumberFormat="1" applyFont="1" applyBorder="1"/>
    <xf numFmtId="168" fontId="16" fillId="0" borderId="1" xfId="0" applyNumberFormat="1" applyFont="1" applyBorder="1"/>
    <xf numFmtId="170" fontId="12" fillId="0" borderId="1" xfId="0" applyNumberFormat="1" applyFont="1" applyBorder="1"/>
    <xf numFmtId="165" fontId="12" fillId="0" borderId="1" xfId="0" applyNumberFormat="1" applyFont="1" applyBorder="1"/>
    <xf numFmtId="169" fontId="7" fillId="0" borderId="1" xfId="0" applyNumberFormat="1" applyFont="1" applyBorder="1" applyAlignment="1">
      <alignment wrapText="1"/>
    </xf>
    <xf numFmtId="168" fontId="7" fillId="0" borderId="1" xfId="0" applyNumberFormat="1" applyFont="1" applyBorder="1" applyAlignment="1">
      <alignment wrapText="1"/>
    </xf>
    <xf numFmtId="171" fontId="7" fillId="0" borderId="1" xfId="0" applyNumberFormat="1" applyFont="1" applyBorder="1"/>
    <xf numFmtId="172" fontId="7" fillId="0" borderId="1" xfId="0" applyNumberFormat="1" applyFont="1" applyBorder="1"/>
    <xf numFmtId="172" fontId="7" fillId="0" borderId="24" xfId="0" applyNumberFormat="1" applyFont="1" applyBorder="1"/>
    <xf numFmtId="164" fontId="7" fillId="0" borderId="26" xfId="0" applyNumberFormat="1" applyFont="1" applyBorder="1"/>
    <xf numFmtId="170" fontId="7" fillId="0" borderId="26" xfId="0" applyNumberFormat="1" applyFont="1" applyBorder="1"/>
    <xf numFmtId="165" fontId="7" fillId="0" borderId="26" xfId="0" applyNumberFormat="1" applyFont="1" applyBorder="1"/>
    <xf numFmtId="2" fontId="7" fillId="0" borderId="26" xfId="0" applyNumberFormat="1" applyFont="1" applyBorder="1"/>
    <xf numFmtId="168" fontId="7" fillId="0" borderId="26" xfId="0" applyNumberFormat="1" applyFont="1" applyBorder="1"/>
    <xf numFmtId="1" fontId="7" fillId="0" borderId="1" xfId="0" applyNumberFormat="1" applyFont="1" applyBorder="1"/>
    <xf numFmtId="2" fontId="12" fillId="0" borderId="1" xfId="0" applyNumberFormat="1" applyFont="1" applyBorder="1"/>
    <xf numFmtId="0" fontId="17" fillId="0" borderId="1" xfId="0" quotePrefix="1" applyFont="1" applyBorder="1" applyAlignment="1">
      <alignment horizontal="center"/>
    </xf>
    <xf numFmtId="0" fontId="17" fillId="0" borderId="1" xfId="0" applyFont="1" applyBorder="1" applyAlignment="1">
      <alignment horizontal="center"/>
    </xf>
    <xf numFmtId="0" fontId="17" fillId="0" borderId="1" xfId="0" quotePrefix="1" applyFont="1" applyBorder="1" applyAlignment="1">
      <alignment horizontal="center" vertical="top"/>
    </xf>
    <xf numFmtId="0" fontId="13" fillId="0" borderId="24" xfId="0" applyFont="1" applyBorder="1"/>
    <xf numFmtId="2" fontId="16" fillId="0" borderId="1" xfId="0" applyNumberFormat="1" applyFont="1" applyBorder="1"/>
    <xf numFmtId="0" fontId="1" fillId="19" borderId="18" xfId="0" applyFont="1" applyFill="1" applyBorder="1" applyAlignment="1">
      <alignment horizontal="center" wrapText="1"/>
    </xf>
    <xf numFmtId="0" fontId="0" fillId="0" borderId="14" xfId="0" applyBorder="1"/>
    <xf numFmtId="0" fontId="2" fillId="23" borderId="17" xfId="0" applyFont="1" applyFill="1" applyBorder="1" applyAlignment="1" applyProtection="1">
      <alignment wrapText="1"/>
      <protection locked="0"/>
    </xf>
    <xf numFmtId="0" fontId="2" fillId="23" borderId="23" xfId="0" applyFont="1" applyFill="1" applyBorder="1" applyAlignment="1" applyProtection="1">
      <alignment wrapText="1"/>
      <protection locked="0"/>
    </xf>
    <xf numFmtId="4" fontId="1" fillId="25" borderId="18" xfId="0" applyNumberFormat="1" applyFont="1" applyFill="1" applyBorder="1" applyAlignment="1">
      <alignment horizontal="right" wrapText="1"/>
    </xf>
    <xf numFmtId="0" fontId="1" fillId="25" borderId="10" xfId="0" applyFont="1" applyFill="1" applyBorder="1" applyAlignment="1">
      <alignment horizontal="right" wrapText="1"/>
    </xf>
    <xf numFmtId="0" fontId="1" fillId="25" borderId="18" xfId="0" applyFont="1" applyFill="1" applyBorder="1" applyAlignment="1">
      <alignment horizontal="right" wrapText="1"/>
    </xf>
    <xf numFmtId="4" fontId="1" fillId="25" borderId="19" xfId="0" applyNumberFormat="1" applyFont="1" applyFill="1" applyBorder="1" applyAlignment="1">
      <alignment horizontal="center" wrapText="1"/>
    </xf>
    <xf numFmtId="0" fontId="1" fillId="25" borderId="20" xfId="0" applyFont="1" applyFill="1" applyBorder="1" applyAlignment="1">
      <alignment horizontal="center" wrapText="1"/>
    </xf>
    <xf numFmtId="0" fontId="1" fillId="25" borderId="21" xfId="0" applyFont="1" applyFill="1" applyBorder="1" applyAlignment="1">
      <alignment horizontal="center" wrapText="1"/>
    </xf>
    <xf numFmtId="0" fontId="1" fillId="25" borderId="22" xfId="0" applyFont="1" applyFill="1" applyBorder="1" applyAlignment="1">
      <alignment horizontal="center" wrapText="1"/>
    </xf>
    <xf numFmtId="0" fontId="1" fillId="18" borderId="3" xfId="0" applyFont="1" applyFill="1" applyBorder="1" applyAlignment="1">
      <alignment horizontal="right" vertical="center" wrapText="1"/>
    </xf>
    <xf numFmtId="0" fontId="1" fillId="19" borderId="18" xfId="0" applyFont="1" applyFill="1" applyBorder="1" applyAlignment="1">
      <alignment horizontal="left" vertical="top" wrapText="1"/>
    </xf>
    <xf numFmtId="0" fontId="1" fillId="19" borderId="14" xfId="0" applyFont="1" applyFill="1" applyBorder="1" applyAlignment="1">
      <alignment horizontal="left" vertical="top" wrapText="1"/>
    </xf>
    <xf numFmtId="0" fontId="1" fillId="18" borderId="4" xfId="0" applyFont="1" applyFill="1" applyBorder="1" applyAlignment="1">
      <alignment horizontal="right" wrapText="1"/>
    </xf>
    <xf numFmtId="0" fontId="0" fillId="0" borderId="6" xfId="0" applyBorder="1"/>
    <xf numFmtId="0" fontId="0" fillId="0" borderId="19" xfId="0" applyBorder="1"/>
    <xf numFmtId="0" fontId="0" fillId="0" borderId="20" xfId="0" applyBorder="1"/>
    <xf numFmtId="0" fontId="1" fillId="18" borderId="3" xfId="0" applyFont="1" applyFill="1" applyBorder="1" applyAlignment="1">
      <alignment horizontal="right" wrapText="1"/>
    </xf>
    <xf numFmtId="0" fontId="0" fillId="0" borderId="18" xfId="0" applyBorder="1"/>
    <xf numFmtId="4" fontId="1" fillId="18" borderId="3" xfId="0" applyNumberFormat="1" applyFont="1" applyFill="1" applyBorder="1" applyAlignment="1">
      <alignment horizontal="right" wrapText="1"/>
    </xf>
    <xf numFmtId="4" fontId="1" fillId="18" borderId="18" xfId="0" applyNumberFormat="1" applyFont="1" applyFill="1" applyBorder="1" applyAlignment="1">
      <alignment horizontal="right" wrapText="1"/>
    </xf>
    <xf numFmtId="0" fontId="1" fillId="19" borderId="11" xfId="0" applyFont="1" applyFill="1" applyBorder="1" applyAlignment="1">
      <alignment horizontal="left" vertical="top" wrapText="1"/>
    </xf>
    <xf numFmtId="4" fontId="1" fillId="18" borderId="3" xfId="0" applyNumberFormat="1" applyFont="1" applyFill="1" applyBorder="1" applyAlignment="1">
      <alignment horizontal="right" vertical="center" wrapText="1"/>
    </xf>
    <xf numFmtId="0" fontId="5" fillId="19" borderId="11" xfId="0" applyFont="1" applyFill="1" applyBorder="1" applyAlignment="1">
      <alignment horizontal="left" vertical="top" wrapText="1"/>
    </xf>
    <xf numFmtId="0" fontId="1" fillId="18" borderId="3" xfId="0" applyFont="1" applyFill="1" applyBorder="1" applyAlignment="1">
      <alignment horizontal="right" vertical="top" wrapText="1"/>
    </xf>
    <xf numFmtId="0" fontId="1" fillId="26" borderId="17" xfId="0" applyFont="1" applyFill="1" applyBorder="1" applyAlignment="1">
      <alignment horizontal="left" vertical="top" wrapText="1"/>
    </xf>
    <xf numFmtId="0" fontId="1" fillId="4" borderId="2" xfId="0" applyFont="1" applyFill="1" applyBorder="1" applyAlignment="1">
      <alignment horizontal="center" vertical="center" wrapText="1"/>
    </xf>
    <xf numFmtId="0" fontId="3" fillId="5" borderId="1" xfId="0" applyFont="1" applyFill="1" applyBorder="1" applyAlignment="1">
      <alignment horizontal="left" vertical="top" wrapText="1"/>
    </xf>
    <xf numFmtId="0" fontId="4" fillId="6" borderId="1" xfId="0" applyFont="1" applyFill="1" applyBorder="1" applyAlignment="1">
      <alignment horizontal="right" wrapText="1"/>
    </xf>
    <xf numFmtId="0" fontId="3" fillId="11" borderId="7" xfId="0" applyFont="1" applyFill="1" applyBorder="1" applyAlignment="1">
      <alignment horizontal="center" vertical="top" wrapText="1"/>
    </xf>
    <xf numFmtId="0" fontId="3" fillId="12" borderId="8" xfId="0" applyFont="1" applyFill="1" applyBorder="1" applyAlignment="1">
      <alignment horizontal="center" vertical="top" wrapText="1"/>
    </xf>
    <xf numFmtId="0" fontId="3" fillId="13" borderId="9" xfId="0" applyFont="1" applyFill="1" applyBorder="1" applyAlignment="1">
      <alignment horizontal="center" vertical="center" wrapText="1"/>
    </xf>
    <xf numFmtId="0" fontId="1" fillId="14" borderId="10" xfId="0" applyFont="1" applyFill="1" applyBorder="1" applyAlignment="1">
      <alignment horizontal="left" vertical="top" wrapText="1"/>
    </xf>
    <xf numFmtId="0" fontId="13" fillId="0" borderId="1" xfId="0" applyFont="1" applyBorder="1" applyAlignment="1">
      <alignment horizontal="center"/>
    </xf>
    <xf numFmtId="0" fontId="13" fillId="0" borderId="25" xfId="0" quotePrefix="1" applyFont="1" applyBorder="1" applyAlignment="1">
      <alignment horizontal="center" vertical="top"/>
    </xf>
    <xf numFmtId="2" fontId="13" fillId="0" borderId="25" xfId="0" quotePrefix="1" applyNumberFormat="1" applyFont="1" applyBorder="1" applyAlignment="1">
      <alignment horizontal="center" vertical="top"/>
    </xf>
    <xf numFmtId="2" fontId="13" fillId="0" borderId="25" xfId="0" applyNumberFormat="1" applyFont="1" applyBorder="1" applyAlignment="1">
      <alignment horizontal="center" vertical="top"/>
    </xf>
    <xf numFmtId="0" fontId="17" fillId="0" borderId="25" xfId="0" applyFont="1" applyBorder="1" applyAlignment="1">
      <alignment horizontal="left" vertical="center"/>
    </xf>
    <xf numFmtId="0" fontId="17" fillId="0" borderId="1" xfId="0" applyFont="1" applyBorder="1"/>
    <xf numFmtId="0" fontId="17" fillId="0" borderId="1" xfId="0" applyFont="1" applyBorder="1" applyAlignment="1">
      <alignment vertical="top" wrapText="1"/>
    </xf>
    <xf numFmtId="0" fontId="19" fillId="0" borderId="1" xfId="0" applyFont="1" applyBorder="1" applyAlignment="1">
      <alignment vertical="top" wrapText="1"/>
    </xf>
    <xf numFmtId="0" fontId="17" fillId="0" borderId="1" xfId="0" applyFont="1" applyBorder="1" applyAlignment="1">
      <alignment horizontal="left" vertical="top" wrapText="1"/>
    </xf>
    <xf numFmtId="0" fontId="19" fillId="0" borderId="1" xfId="0" applyFont="1" applyBorder="1" applyAlignment="1">
      <alignment horizontal="left" vertical="top" wrapText="1"/>
    </xf>
    <xf numFmtId="0" fontId="17" fillId="0" borderId="1" xfId="0" quotePrefix="1" applyFont="1" applyBorder="1" applyAlignment="1">
      <alignment wrapText="1"/>
    </xf>
    <xf numFmtId="0" fontId="17" fillId="0" borderId="1" xfId="0" applyFont="1" applyBorder="1" applyAlignment="1">
      <alignment wrapText="1"/>
    </xf>
    <xf numFmtId="0" fontId="15" fillId="0" borderId="25" xfId="0" applyFont="1" applyBorder="1" applyAlignment="1">
      <alignment horizontal="center"/>
    </xf>
    <xf numFmtId="0" fontId="11" fillId="18" borderId="3" xfId="0" applyFont="1" applyFill="1" applyBorder="1" applyAlignment="1">
      <alignment horizontal="right" vertical="center" wrapText="1"/>
    </xf>
    <xf numFmtId="0" fontId="9" fillId="0" borderId="1" xfId="0" applyFont="1" applyBorder="1" applyAlignment="1">
      <alignment horizontal="center"/>
    </xf>
    <xf numFmtId="173" fontId="0" fillId="0" borderId="0" xfId="0" applyNumberFormat="1"/>
    <xf numFmtId="0" fontId="20" fillId="18" borderId="3" xfId="0" applyFont="1" applyFill="1" applyBorder="1" applyAlignment="1">
      <alignment horizontal="right" vertical="center"/>
    </xf>
    <xf numFmtId="0" fontId="20" fillId="0" borderId="1" xfId="0" applyFont="1" applyBorder="1"/>
    <xf numFmtId="2" fontId="20" fillId="0" borderId="1" xfId="0" applyNumberFormat="1" applyFont="1"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R106"/>
  <sheetViews>
    <sheetView view="pageBreakPreview" zoomScaleSheetLayoutView="100" workbookViewId="0">
      <selection activeCell="D39" sqref="D39:D40"/>
    </sheetView>
  </sheetViews>
  <sheetFormatPr defaultColWidth="9" defaultRowHeight="11.25" x14ac:dyDescent="0.2"/>
  <cols>
    <col min="1" max="1" width="5.85546875" style="3" customWidth="1"/>
    <col min="2" max="2" width="4" style="3" customWidth="1"/>
    <col min="3" max="3" width="10.42578125" style="21" customWidth="1"/>
    <col min="4" max="4" width="8.28515625" style="3" customWidth="1"/>
    <col min="5" max="5" width="6.7109375" style="3" customWidth="1"/>
    <col min="6" max="6" width="8.28515625" style="3" customWidth="1"/>
    <col min="7" max="8" width="8.140625" style="3" customWidth="1"/>
    <col min="9" max="9" width="3.42578125" style="3" customWidth="1"/>
    <col min="10" max="10" width="6.7109375" style="3" customWidth="1"/>
    <col min="11" max="11" width="2.85546875" style="3" customWidth="1"/>
    <col min="12" max="12" width="8" style="3" customWidth="1"/>
    <col min="13" max="13" width="8.7109375" style="3" customWidth="1"/>
    <col min="14" max="14" width="4.42578125" style="3" customWidth="1"/>
    <col min="15" max="15" width="8.42578125" style="3" customWidth="1"/>
    <col min="16" max="16384" width="9" style="3"/>
  </cols>
  <sheetData>
    <row r="1" spans="1:15" ht="0.95" customHeight="1" thickBot="1" x14ac:dyDescent="0.25">
      <c r="A1" s="1"/>
      <c r="B1" s="1"/>
      <c r="C1" s="16"/>
      <c r="D1" s="1"/>
      <c r="E1" s="1"/>
      <c r="F1" s="1"/>
      <c r="G1" s="1"/>
      <c r="H1" s="1"/>
      <c r="I1" s="1"/>
      <c r="J1" s="1"/>
      <c r="K1" s="1"/>
      <c r="L1" s="1"/>
      <c r="M1" s="1"/>
      <c r="N1" s="1"/>
      <c r="O1" s="2"/>
    </row>
    <row r="2" spans="1:15" ht="15" customHeight="1" thickBot="1" x14ac:dyDescent="0.25">
      <c r="A2" s="1"/>
      <c r="B2" s="1"/>
      <c r="C2" s="114" t="s">
        <v>178</v>
      </c>
      <c r="D2" s="114"/>
      <c r="E2" s="114"/>
      <c r="F2" s="114"/>
      <c r="G2" s="114"/>
      <c r="H2" s="114"/>
      <c r="I2" s="114"/>
      <c r="J2" s="114"/>
      <c r="K2" s="114"/>
      <c r="L2" s="114"/>
      <c r="M2" s="114"/>
      <c r="N2" s="114"/>
      <c r="O2" s="114"/>
    </row>
    <row r="3" spans="1:15" ht="3.95" customHeight="1" x14ac:dyDescent="0.2">
      <c r="A3" s="1"/>
      <c r="B3" s="1"/>
      <c r="C3" s="16"/>
      <c r="D3" s="1"/>
      <c r="E3" s="1"/>
      <c r="F3" s="1"/>
      <c r="G3" s="1"/>
      <c r="H3" s="1"/>
      <c r="I3" s="1"/>
      <c r="J3" s="1"/>
      <c r="K3" s="1"/>
      <c r="L3" s="1"/>
      <c r="M3" s="1"/>
      <c r="N3" s="1"/>
      <c r="O3" s="2"/>
    </row>
    <row r="4" spans="1:15" ht="15" customHeight="1" x14ac:dyDescent="0.2">
      <c r="A4" s="1"/>
      <c r="B4" s="1"/>
      <c r="C4" s="115" t="s">
        <v>0</v>
      </c>
      <c r="D4" s="115"/>
      <c r="E4" s="115"/>
      <c r="F4" s="115"/>
      <c r="G4" s="115"/>
      <c r="H4" s="115"/>
      <c r="I4" s="115"/>
      <c r="J4" s="1"/>
      <c r="K4" s="1"/>
      <c r="L4" s="116" t="s">
        <v>1</v>
      </c>
      <c r="M4" s="116"/>
      <c r="N4" s="116"/>
      <c r="O4" s="2"/>
    </row>
    <row r="5" spans="1:15" ht="0.95" customHeight="1" x14ac:dyDescent="0.2">
      <c r="A5" s="1"/>
      <c r="B5" s="1"/>
      <c r="C5" s="16"/>
      <c r="D5" s="2"/>
      <c r="E5" s="2"/>
      <c r="F5" s="2"/>
      <c r="G5" s="2"/>
      <c r="H5" s="2"/>
      <c r="I5" s="2"/>
      <c r="J5" s="2"/>
      <c r="K5" s="2"/>
      <c r="L5" s="2"/>
      <c r="M5" s="2"/>
      <c r="N5" s="2"/>
      <c r="O5" s="2"/>
    </row>
    <row r="6" spans="1:15" ht="0.95" customHeight="1" x14ac:dyDescent="0.2">
      <c r="A6" s="1"/>
      <c r="B6" s="1"/>
      <c r="C6" s="17"/>
      <c r="D6" s="1"/>
      <c r="E6" s="1"/>
      <c r="F6" s="1"/>
      <c r="G6" s="1"/>
      <c r="H6" s="1"/>
      <c r="I6" s="1"/>
      <c r="J6" s="1"/>
      <c r="K6" s="1"/>
      <c r="L6" s="1"/>
      <c r="M6" s="1"/>
      <c r="N6" s="1"/>
      <c r="O6" s="1"/>
    </row>
    <row r="7" spans="1:15" ht="2.1" customHeight="1" thickBot="1" x14ac:dyDescent="0.25">
      <c r="A7" s="1"/>
      <c r="B7" s="1"/>
      <c r="C7" s="18"/>
      <c r="D7" s="4"/>
      <c r="E7" s="5"/>
      <c r="F7" s="6"/>
      <c r="G7" s="4"/>
      <c r="H7" s="5"/>
      <c r="I7" s="5"/>
      <c r="J7" s="6"/>
      <c r="K7" s="4"/>
      <c r="L7" s="5"/>
      <c r="M7" s="5"/>
      <c r="N7" s="5"/>
      <c r="O7" s="6"/>
    </row>
    <row r="8" spans="1:15" ht="15" customHeight="1" thickBot="1" x14ac:dyDescent="0.25">
      <c r="A8" s="1"/>
      <c r="B8" s="1"/>
      <c r="C8" s="117" t="s">
        <v>2</v>
      </c>
      <c r="D8" s="118" t="s">
        <v>3</v>
      </c>
      <c r="E8" s="118"/>
      <c r="F8" s="118"/>
      <c r="G8" s="118" t="s">
        <v>4</v>
      </c>
      <c r="H8" s="118"/>
      <c r="I8" s="118"/>
      <c r="J8" s="118"/>
      <c r="K8" s="118" t="s">
        <v>5</v>
      </c>
      <c r="L8" s="118"/>
      <c r="M8" s="118"/>
      <c r="N8" s="118"/>
      <c r="O8" s="118"/>
    </row>
    <row r="9" spans="1:15" ht="15" customHeight="1" thickBot="1" x14ac:dyDescent="0.25">
      <c r="A9" s="1"/>
      <c r="B9" s="1"/>
      <c r="C9" s="117"/>
      <c r="D9" s="7" t="s">
        <v>6</v>
      </c>
      <c r="E9" s="7" t="s">
        <v>7</v>
      </c>
      <c r="F9" s="7" t="s">
        <v>8</v>
      </c>
      <c r="G9" s="7" t="s">
        <v>6</v>
      </c>
      <c r="H9" s="7" t="s">
        <v>7</v>
      </c>
      <c r="I9" s="119" t="s">
        <v>8</v>
      </c>
      <c r="J9" s="119"/>
      <c r="K9" s="119" t="s">
        <v>6</v>
      </c>
      <c r="L9" s="119"/>
      <c r="M9" s="7" t="s">
        <v>7</v>
      </c>
      <c r="N9" s="119" t="s">
        <v>8</v>
      </c>
      <c r="O9" s="119"/>
    </row>
    <row r="10" spans="1:15" ht="14.1" hidden="1" customHeight="1" thickBot="1" x14ac:dyDescent="0.25">
      <c r="A10" s="1"/>
      <c r="B10" s="1"/>
      <c r="C10" s="8"/>
      <c r="D10" s="8"/>
      <c r="E10" s="8"/>
      <c r="F10" s="8"/>
      <c r="G10" s="8"/>
      <c r="H10" s="8"/>
      <c r="I10" s="120"/>
      <c r="J10" s="120"/>
      <c r="K10" s="120"/>
      <c r="L10" s="120"/>
      <c r="M10" s="8"/>
      <c r="N10" s="120"/>
      <c r="O10" s="120"/>
    </row>
    <row r="11" spans="1:15" ht="2.1" customHeight="1" x14ac:dyDescent="0.2">
      <c r="A11" s="1"/>
      <c r="B11" s="1"/>
      <c r="C11" s="19"/>
      <c r="D11" s="9"/>
      <c r="E11" s="9"/>
      <c r="F11" s="9"/>
      <c r="G11" s="9"/>
      <c r="H11" s="9"/>
      <c r="I11" s="10"/>
      <c r="J11" s="11"/>
      <c r="K11" s="10"/>
      <c r="L11" s="11"/>
      <c r="M11" s="9"/>
      <c r="N11" s="10"/>
      <c r="O11" s="11"/>
    </row>
    <row r="12" spans="1:15" ht="2.1" customHeight="1" x14ac:dyDescent="0.2">
      <c r="A12" s="1"/>
      <c r="B12" s="1"/>
      <c r="C12" s="18"/>
      <c r="D12" s="105" t="s">
        <v>9</v>
      </c>
      <c r="E12" s="105"/>
      <c r="F12" s="105" t="s">
        <v>9</v>
      </c>
      <c r="G12" s="105" t="s">
        <v>10</v>
      </c>
      <c r="H12" s="105"/>
      <c r="I12" s="105" t="s">
        <v>10</v>
      </c>
      <c r="J12" s="105"/>
      <c r="K12" s="105" t="s">
        <v>11</v>
      </c>
      <c r="L12" s="105"/>
      <c r="M12" s="105"/>
      <c r="N12" s="105" t="s">
        <v>11</v>
      </c>
      <c r="O12" s="105"/>
    </row>
    <row r="13" spans="1:15" ht="18" customHeight="1" x14ac:dyDescent="0.2">
      <c r="A13" s="1"/>
      <c r="B13" s="1"/>
      <c r="C13" s="99" t="s">
        <v>12</v>
      </c>
      <c r="D13" s="105"/>
      <c r="E13" s="105"/>
      <c r="F13" s="105"/>
      <c r="G13" s="105"/>
      <c r="H13" s="105"/>
      <c r="I13" s="105"/>
      <c r="J13" s="105"/>
      <c r="K13" s="105"/>
      <c r="L13" s="105"/>
      <c r="M13" s="105"/>
      <c r="N13" s="105"/>
      <c r="O13" s="105"/>
    </row>
    <row r="14" spans="1:15" ht="18.75" customHeight="1" x14ac:dyDescent="0.2">
      <c r="A14" s="1"/>
      <c r="B14" s="1"/>
      <c r="C14" s="100"/>
      <c r="D14" s="12"/>
      <c r="E14" s="12"/>
      <c r="F14" s="12"/>
      <c r="G14" s="12"/>
      <c r="H14" s="12"/>
      <c r="I14" s="13"/>
      <c r="J14" s="14"/>
      <c r="K14" s="13"/>
      <c r="L14" s="14"/>
      <c r="M14" s="12"/>
      <c r="N14" s="13"/>
      <c r="O14" s="14"/>
    </row>
    <row r="15" spans="1:15" ht="2.1" customHeight="1" x14ac:dyDescent="0.2">
      <c r="A15" s="1"/>
      <c r="B15" s="1"/>
      <c r="C15" s="18"/>
      <c r="D15" s="98"/>
      <c r="E15" s="98"/>
      <c r="F15" s="98"/>
      <c r="G15" s="98"/>
      <c r="H15" s="98"/>
      <c r="I15" s="98"/>
      <c r="J15" s="98"/>
      <c r="K15" s="98" t="s">
        <v>13</v>
      </c>
      <c r="L15" s="98"/>
      <c r="M15" s="98"/>
      <c r="N15" s="98" t="s">
        <v>13</v>
      </c>
      <c r="O15" s="98"/>
    </row>
    <row r="16" spans="1:15" ht="10.5" customHeight="1" x14ac:dyDescent="0.2">
      <c r="A16" s="1"/>
      <c r="B16" s="1"/>
      <c r="C16" s="109" t="s">
        <v>14</v>
      </c>
      <c r="D16" s="98"/>
      <c r="E16" s="98"/>
      <c r="F16" s="98"/>
      <c r="G16" s="98"/>
      <c r="H16" s="98"/>
      <c r="I16" s="98"/>
      <c r="J16" s="98"/>
      <c r="K16" s="98"/>
      <c r="L16" s="98"/>
      <c r="M16" s="98"/>
      <c r="N16" s="98"/>
      <c r="O16" s="98"/>
    </row>
    <row r="17" spans="1:17" ht="15" customHeight="1" x14ac:dyDescent="0.2">
      <c r="A17" s="1"/>
      <c r="B17" s="1"/>
      <c r="C17" s="109"/>
      <c r="D17" s="12"/>
      <c r="E17" s="12"/>
      <c r="F17" s="12"/>
      <c r="G17" s="12"/>
      <c r="H17" s="12"/>
      <c r="I17" s="13"/>
      <c r="J17" s="14"/>
      <c r="K17" s="13"/>
      <c r="L17" s="14"/>
      <c r="M17" s="12"/>
      <c r="N17" s="13"/>
      <c r="O17" s="14"/>
    </row>
    <row r="18" spans="1:17" ht="1.5" hidden="1" customHeight="1" x14ac:dyDescent="0.2">
      <c r="A18" s="1"/>
      <c r="B18" s="1"/>
      <c r="C18" s="18"/>
      <c r="D18" s="112" t="s">
        <v>15</v>
      </c>
      <c r="E18" s="112"/>
      <c r="F18" s="112" t="s">
        <v>15</v>
      </c>
      <c r="G18" s="112" t="s">
        <v>16</v>
      </c>
      <c r="H18" s="112" t="s">
        <v>17</v>
      </c>
      <c r="I18" s="112" t="s">
        <v>18</v>
      </c>
      <c r="J18" s="112"/>
      <c r="K18" s="112" t="s">
        <v>19</v>
      </c>
      <c r="L18" s="112"/>
      <c r="M18" s="112" t="s">
        <v>20</v>
      </c>
      <c r="N18" s="112" t="s">
        <v>21</v>
      </c>
      <c r="O18" s="112"/>
    </row>
    <row r="19" spans="1:17" ht="15" customHeight="1" x14ac:dyDescent="0.2">
      <c r="A19" s="1"/>
      <c r="B19" s="1"/>
      <c r="C19" s="99" t="s">
        <v>22</v>
      </c>
      <c r="D19" s="112"/>
      <c r="E19" s="112"/>
      <c r="F19" s="112"/>
      <c r="G19" s="112"/>
      <c r="H19" s="112"/>
      <c r="I19" s="112"/>
      <c r="J19" s="112"/>
      <c r="K19" s="112"/>
      <c r="L19" s="112"/>
      <c r="M19" s="112"/>
      <c r="N19" s="112"/>
      <c r="O19" s="112"/>
    </row>
    <row r="20" spans="1:17" ht="10.5" customHeight="1" x14ac:dyDescent="0.2">
      <c r="A20" s="1"/>
      <c r="B20" s="1"/>
      <c r="C20" s="100"/>
      <c r="D20" s="12"/>
      <c r="E20" s="12"/>
      <c r="F20" s="12"/>
      <c r="G20" s="12"/>
      <c r="H20" s="12"/>
      <c r="I20" s="13"/>
      <c r="J20" s="14"/>
      <c r="K20" s="13"/>
      <c r="L20" s="14"/>
      <c r="M20" s="12"/>
      <c r="N20" s="13"/>
      <c r="O20" s="14"/>
    </row>
    <row r="21" spans="1:17" ht="1.5" hidden="1" customHeight="1" x14ac:dyDescent="0.2">
      <c r="A21" s="1"/>
      <c r="B21" s="1"/>
      <c r="C21" s="18"/>
      <c r="D21" s="98" t="s">
        <v>23</v>
      </c>
      <c r="E21" s="98" t="s">
        <v>20</v>
      </c>
      <c r="F21" s="98" t="s">
        <v>24</v>
      </c>
      <c r="G21" s="98" t="s">
        <v>25</v>
      </c>
      <c r="H21" s="98" t="s">
        <v>20</v>
      </c>
      <c r="I21" s="98" t="s">
        <v>26</v>
      </c>
      <c r="J21" s="98"/>
      <c r="K21" s="98" t="s">
        <v>27</v>
      </c>
      <c r="L21" s="98"/>
      <c r="M21" s="98" t="s">
        <v>20</v>
      </c>
      <c r="N21" s="98" t="s">
        <v>28</v>
      </c>
      <c r="O21" s="98"/>
    </row>
    <row r="22" spans="1:17" ht="15" customHeight="1" x14ac:dyDescent="0.2">
      <c r="A22" s="1"/>
      <c r="B22" s="1"/>
      <c r="C22" s="109" t="s">
        <v>29</v>
      </c>
      <c r="D22" s="98"/>
      <c r="E22" s="98"/>
      <c r="F22" s="98"/>
      <c r="G22" s="98"/>
      <c r="H22" s="98"/>
      <c r="I22" s="98"/>
      <c r="J22" s="98"/>
      <c r="K22" s="98"/>
      <c r="L22" s="98"/>
      <c r="M22" s="98"/>
      <c r="N22" s="98"/>
      <c r="O22" s="98"/>
    </row>
    <row r="23" spans="1:17" ht="8.25" customHeight="1" x14ac:dyDescent="0.2">
      <c r="A23" s="1"/>
      <c r="B23" s="1"/>
      <c r="C23" s="109"/>
      <c r="D23" s="12"/>
      <c r="E23" s="12"/>
      <c r="F23" s="12"/>
      <c r="G23" s="12"/>
      <c r="H23" s="12"/>
      <c r="I23" s="13"/>
      <c r="J23" s="14"/>
      <c r="K23" s="13"/>
      <c r="L23" s="14"/>
      <c r="M23" s="12"/>
      <c r="N23" s="13"/>
      <c r="O23" s="14"/>
    </row>
    <row r="24" spans="1:17" ht="7.5" customHeight="1" x14ac:dyDescent="0.2">
      <c r="A24" s="1"/>
      <c r="B24" s="1"/>
      <c r="C24" s="18"/>
      <c r="D24" s="98" t="s">
        <v>30</v>
      </c>
      <c r="E24" s="98" t="s">
        <v>31</v>
      </c>
      <c r="F24" s="98" t="s">
        <v>32</v>
      </c>
      <c r="G24" s="98" t="s">
        <v>33</v>
      </c>
      <c r="H24" s="98" t="s">
        <v>34</v>
      </c>
      <c r="I24" s="98" t="s">
        <v>35</v>
      </c>
      <c r="J24" s="98"/>
      <c r="K24" s="98" t="s">
        <v>36</v>
      </c>
      <c r="L24" s="98"/>
      <c r="M24" s="98" t="s">
        <v>37</v>
      </c>
      <c r="N24" s="98" t="s">
        <v>38</v>
      </c>
      <c r="O24" s="98"/>
    </row>
    <row r="25" spans="1:17" ht="12.75" customHeight="1" x14ac:dyDescent="0.2">
      <c r="A25" s="1"/>
      <c r="B25" s="1"/>
      <c r="C25" s="99" t="s">
        <v>39</v>
      </c>
      <c r="D25" s="98"/>
      <c r="E25" s="98"/>
      <c r="F25" s="98"/>
      <c r="G25" s="98"/>
      <c r="H25" s="98"/>
      <c r="I25" s="98"/>
      <c r="J25" s="98"/>
      <c r="K25" s="98"/>
      <c r="L25" s="98"/>
      <c r="M25" s="98"/>
      <c r="N25" s="98"/>
      <c r="O25" s="98"/>
      <c r="Q25" s="3">
        <f>13815.68-13817.97</f>
        <v>-2.2899999999990541</v>
      </c>
    </row>
    <row r="26" spans="1:17" ht="2.1" customHeight="1" x14ac:dyDescent="0.2">
      <c r="A26" s="1"/>
      <c r="B26" s="1"/>
      <c r="C26" s="100"/>
      <c r="D26" s="12"/>
      <c r="E26" s="12"/>
      <c r="F26" s="12"/>
      <c r="G26" s="12"/>
      <c r="H26" s="12"/>
      <c r="I26" s="13"/>
      <c r="J26" s="14"/>
      <c r="K26" s="13"/>
      <c r="L26" s="14"/>
      <c r="M26" s="12"/>
      <c r="N26" s="13"/>
      <c r="O26" s="14"/>
    </row>
    <row r="27" spans="1:17" ht="2.1" customHeight="1" x14ac:dyDescent="0.2">
      <c r="A27" s="1"/>
      <c r="B27" s="1"/>
      <c r="C27" s="18"/>
      <c r="D27" s="98" t="s">
        <v>40</v>
      </c>
      <c r="E27" s="98"/>
      <c r="F27" s="98" t="s">
        <v>40</v>
      </c>
      <c r="G27" s="98" t="s">
        <v>41</v>
      </c>
      <c r="H27" s="98"/>
      <c r="I27" s="98" t="s">
        <v>41</v>
      </c>
      <c r="J27" s="98"/>
      <c r="K27" s="98" t="s">
        <v>42</v>
      </c>
      <c r="L27" s="98"/>
      <c r="M27" s="98"/>
      <c r="N27" s="98" t="s">
        <v>42</v>
      </c>
      <c r="O27" s="98"/>
    </row>
    <row r="28" spans="1:17" ht="15" customHeight="1" x14ac:dyDescent="0.2">
      <c r="A28" s="1"/>
      <c r="B28" s="1"/>
      <c r="C28" s="99" t="s">
        <v>43</v>
      </c>
      <c r="D28" s="98"/>
      <c r="E28" s="98"/>
      <c r="F28" s="98"/>
      <c r="G28" s="98"/>
      <c r="H28" s="98"/>
      <c r="I28" s="98"/>
      <c r="J28" s="98"/>
      <c r="K28" s="98"/>
      <c r="L28" s="98"/>
      <c r="M28" s="98"/>
      <c r="N28" s="98"/>
      <c r="O28" s="98"/>
    </row>
    <row r="29" spans="1:17" ht="1.5" hidden="1" customHeight="1" x14ac:dyDescent="0.2">
      <c r="A29" s="1"/>
      <c r="B29" s="1"/>
      <c r="C29" s="100"/>
      <c r="D29" s="12"/>
      <c r="E29" s="12"/>
      <c r="F29" s="12"/>
      <c r="G29" s="12"/>
      <c r="H29" s="12"/>
      <c r="I29" s="13"/>
      <c r="J29" s="14"/>
      <c r="K29" s="13"/>
      <c r="L29" s="14"/>
      <c r="M29" s="12"/>
      <c r="N29" s="13"/>
      <c r="O29" s="14"/>
    </row>
    <row r="30" spans="1:17" ht="1.5" hidden="1" customHeight="1" x14ac:dyDescent="0.2">
      <c r="A30" s="1"/>
      <c r="B30" s="1"/>
      <c r="C30" s="18"/>
      <c r="D30" s="98" t="s">
        <v>44</v>
      </c>
      <c r="E30" s="98"/>
      <c r="F30" s="98" t="s">
        <v>44</v>
      </c>
      <c r="G30" s="98" t="s">
        <v>45</v>
      </c>
      <c r="H30" s="98"/>
      <c r="I30" s="98" t="s">
        <v>45</v>
      </c>
      <c r="J30" s="98"/>
      <c r="K30" s="98" t="s">
        <v>46</v>
      </c>
      <c r="L30" s="98"/>
      <c r="M30" s="98"/>
      <c r="N30" s="98" t="s">
        <v>46</v>
      </c>
      <c r="O30" s="98"/>
    </row>
    <row r="31" spans="1:17" ht="15" customHeight="1" x14ac:dyDescent="0.2">
      <c r="A31" s="1"/>
      <c r="B31" s="1"/>
      <c r="C31" s="109" t="s">
        <v>47</v>
      </c>
      <c r="D31" s="98"/>
      <c r="E31" s="98"/>
      <c r="F31" s="98"/>
      <c r="G31" s="98"/>
      <c r="H31" s="98"/>
      <c r="I31" s="98"/>
      <c r="J31" s="98"/>
      <c r="K31" s="98"/>
      <c r="L31" s="98"/>
      <c r="M31" s="98"/>
      <c r="N31" s="98"/>
      <c r="O31" s="98"/>
    </row>
    <row r="32" spans="1:17" ht="2.1" customHeight="1" x14ac:dyDescent="0.2">
      <c r="A32" s="1"/>
      <c r="B32" s="1"/>
      <c r="C32" s="109"/>
      <c r="D32" s="12"/>
      <c r="E32" s="12"/>
      <c r="F32" s="12"/>
      <c r="G32" s="12"/>
      <c r="H32" s="12"/>
      <c r="I32" s="13"/>
      <c r="J32" s="14"/>
      <c r="K32" s="13"/>
      <c r="L32" s="14"/>
      <c r="M32" s="12"/>
      <c r="N32" s="13"/>
      <c r="O32" s="14"/>
    </row>
    <row r="33" spans="1:15" ht="2.1" customHeight="1" x14ac:dyDescent="0.2">
      <c r="A33" s="1"/>
      <c r="B33" s="1"/>
      <c r="C33" s="18"/>
      <c r="D33" s="110">
        <v>13817.97</v>
      </c>
      <c r="E33" s="98"/>
      <c r="F33" s="110">
        <v>13817.97</v>
      </c>
      <c r="G33" s="98" t="s">
        <v>48</v>
      </c>
      <c r="H33" s="98"/>
      <c r="I33" s="98" t="s">
        <v>48</v>
      </c>
      <c r="J33" s="98"/>
      <c r="K33" s="98" t="s">
        <v>49</v>
      </c>
      <c r="L33" s="98"/>
      <c r="M33" s="98"/>
      <c r="N33" s="98" t="s">
        <v>49</v>
      </c>
      <c r="O33" s="98"/>
    </row>
    <row r="34" spans="1:15" ht="15" customHeight="1" x14ac:dyDescent="0.2">
      <c r="A34" s="1"/>
      <c r="B34" s="1"/>
      <c r="C34" s="109" t="s">
        <v>50</v>
      </c>
      <c r="D34" s="98"/>
      <c r="E34" s="98"/>
      <c r="F34" s="98"/>
      <c r="G34" s="98"/>
      <c r="H34" s="98"/>
      <c r="I34" s="98"/>
      <c r="J34" s="98"/>
      <c r="K34" s="98"/>
      <c r="L34" s="98"/>
      <c r="M34" s="98"/>
      <c r="N34" s="98"/>
      <c r="O34" s="98"/>
    </row>
    <row r="35" spans="1:15" ht="15" customHeight="1" x14ac:dyDescent="0.2">
      <c r="A35" s="1"/>
      <c r="B35" s="1"/>
      <c r="C35" s="109"/>
      <c r="D35" s="12"/>
      <c r="E35" s="12"/>
      <c r="F35" s="12"/>
      <c r="G35" s="12"/>
      <c r="H35" s="12"/>
      <c r="I35" s="13"/>
      <c r="J35" s="14"/>
      <c r="K35" s="13"/>
      <c r="L35" s="14"/>
      <c r="M35" s="12"/>
      <c r="N35" s="13"/>
      <c r="O35" s="14"/>
    </row>
    <row r="36" spans="1:15" ht="2.1" customHeight="1" x14ac:dyDescent="0.2">
      <c r="A36" s="1"/>
      <c r="B36" s="1"/>
      <c r="C36" s="18"/>
      <c r="D36" s="98" t="s">
        <v>51</v>
      </c>
      <c r="E36" s="98">
        <v>170.27</v>
      </c>
      <c r="F36" s="110">
        <v>2045.19</v>
      </c>
      <c r="G36" s="98" t="s">
        <v>52</v>
      </c>
      <c r="H36" s="98" t="s">
        <v>53</v>
      </c>
      <c r="I36" s="98" t="s">
        <v>54</v>
      </c>
      <c r="J36" s="98"/>
      <c r="K36" s="98" t="s">
        <v>55</v>
      </c>
      <c r="L36" s="98"/>
      <c r="M36" s="98" t="s">
        <v>56</v>
      </c>
      <c r="N36" s="98" t="s">
        <v>57</v>
      </c>
      <c r="O36" s="98"/>
    </row>
    <row r="37" spans="1:15" ht="15" customHeight="1" x14ac:dyDescent="0.2">
      <c r="A37" s="1"/>
      <c r="B37" s="1"/>
      <c r="C37" s="109" t="s">
        <v>58</v>
      </c>
      <c r="D37" s="98"/>
      <c r="E37" s="98"/>
      <c r="F37" s="98"/>
      <c r="G37" s="98"/>
      <c r="H37" s="98"/>
      <c r="I37" s="98"/>
      <c r="J37" s="98"/>
      <c r="K37" s="98"/>
      <c r="L37" s="98"/>
      <c r="M37" s="98"/>
      <c r="N37" s="98"/>
      <c r="O37" s="98"/>
    </row>
    <row r="38" spans="1:15" ht="2.1" customHeight="1" x14ac:dyDescent="0.2">
      <c r="A38" s="1"/>
      <c r="B38" s="1"/>
      <c r="C38" s="109"/>
      <c r="D38" s="12"/>
      <c r="E38" s="12"/>
      <c r="F38" s="12"/>
      <c r="G38" s="12"/>
      <c r="H38" s="12"/>
      <c r="I38" s="13"/>
      <c r="J38" s="14"/>
      <c r="K38" s="13"/>
      <c r="L38" s="14"/>
      <c r="M38" s="12"/>
      <c r="N38" s="13"/>
      <c r="O38" s="14"/>
    </row>
    <row r="39" spans="1:15" ht="2.1" customHeight="1" x14ac:dyDescent="0.2">
      <c r="A39" s="1"/>
      <c r="B39" s="1"/>
      <c r="C39" s="18"/>
      <c r="D39" s="98">
        <v>1723.83</v>
      </c>
      <c r="E39" s="98">
        <v>1.28</v>
      </c>
      <c r="F39" s="98">
        <f>D39+E39</f>
        <v>1725.11</v>
      </c>
      <c r="G39" s="98" t="s">
        <v>59</v>
      </c>
      <c r="H39" s="98"/>
      <c r="I39" s="98" t="s">
        <v>59</v>
      </c>
      <c r="J39" s="98"/>
      <c r="K39" s="98" t="s">
        <v>60</v>
      </c>
      <c r="L39" s="98"/>
      <c r="M39" s="98"/>
      <c r="N39" s="98" t="s">
        <v>60</v>
      </c>
      <c r="O39" s="98"/>
    </row>
    <row r="40" spans="1:15" ht="15" customHeight="1" x14ac:dyDescent="0.2">
      <c r="A40" s="1"/>
      <c r="B40" s="1"/>
      <c r="C40" s="111" t="s">
        <v>61</v>
      </c>
      <c r="D40" s="98"/>
      <c r="E40" s="98"/>
      <c r="F40" s="98"/>
      <c r="G40" s="98"/>
      <c r="H40" s="98"/>
      <c r="I40" s="98"/>
      <c r="J40" s="98"/>
      <c r="K40" s="98"/>
      <c r="L40" s="98"/>
      <c r="M40" s="98"/>
      <c r="N40" s="98"/>
      <c r="O40" s="98"/>
    </row>
    <row r="41" spans="1:15" ht="2.1" customHeight="1" x14ac:dyDescent="0.2">
      <c r="A41" s="1"/>
      <c r="B41" s="1"/>
      <c r="C41" s="111"/>
      <c r="D41" s="12"/>
      <c r="E41" s="12"/>
      <c r="F41" s="12"/>
      <c r="G41" s="12"/>
      <c r="H41" s="12"/>
      <c r="I41" s="13"/>
      <c r="J41" s="14"/>
      <c r="K41" s="13"/>
      <c r="L41" s="14"/>
      <c r="M41" s="12"/>
      <c r="N41" s="13"/>
      <c r="O41" s="14"/>
    </row>
    <row r="42" spans="1:15" ht="2.1" customHeight="1" x14ac:dyDescent="0.2">
      <c r="A42" s="1"/>
      <c r="B42" s="1"/>
      <c r="C42" s="18"/>
      <c r="D42" s="98"/>
      <c r="E42" s="98" t="s">
        <v>62</v>
      </c>
      <c r="F42" s="98" t="s">
        <v>62</v>
      </c>
      <c r="G42" s="98"/>
      <c r="H42" s="98" t="s">
        <v>63</v>
      </c>
      <c r="I42" s="98" t="s">
        <v>63</v>
      </c>
      <c r="J42" s="98"/>
      <c r="K42" s="98" t="s">
        <v>64</v>
      </c>
      <c r="L42" s="98"/>
      <c r="M42" s="98" t="s">
        <v>65</v>
      </c>
      <c r="N42" s="98" t="s">
        <v>66</v>
      </c>
      <c r="O42" s="98"/>
    </row>
    <row r="43" spans="1:15" ht="15" customHeight="1" x14ac:dyDescent="0.2">
      <c r="A43" s="1"/>
      <c r="B43" s="1"/>
      <c r="C43" s="109" t="s">
        <v>67</v>
      </c>
      <c r="D43" s="98"/>
      <c r="E43" s="98"/>
      <c r="F43" s="98"/>
      <c r="G43" s="98"/>
      <c r="H43" s="98"/>
      <c r="I43" s="98"/>
      <c r="J43" s="98"/>
      <c r="K43" s="98"/>
      <c r="L43" s="98"/>
      <c r="M43" s="98"/>
      <c r="N43" s="98"/>
      <c r="O43" s="98"/>
    </row>
    <row r="44" spans="1:15" ht="2.1" customHeight="1" x14ac:dyDescent="0.2">
      <c r="A44" s="1"/>
      <c r="B44" s="1"/>
      <c r="C44" s="109"/>
      <c r="D44" s="12"/>
      <c r="E44" s="12"/>
      <c r="F44" s="12"/>
      <c r="G44" s="12"/>
      <c r="H44" s="12"/>
      <c r="I44" s="13"/>
      <c r="J44" s="14"/>
      <c r="K44" s="13"/>
      <c r="L44" s="14"/>
      <c r="M44" s="12"/>
      <c r="N44" s="13"/>
      <c r="O44" s="14"/>
    </row>
    <row r="45" spans="1:15" ht="2.1" customHeight="1" x14ac:dyDescent="0.2">
      <c r="A45" s="1"/>
      <c r="B45" s="1"/>
      <c r="C45" s="18"/>
      <c r="D45" s="98" t="s">
        <v>68</v>
      </c>
      <c r="E45" s="98"/>
      <c r="F45" s="98" t="s">
        <v>68</v>
      </c>
      <c r="G45" s="98" t="s">
        <v>69</v>
      </c>
      <c r="H45" s="98"/>
      <c r="I45" s="98" t="s">
        <v>69</v>
      </c>
      <c r="J45" s="98"/>
      <c r="K45" s="98" t="s">
        <v>70</v>
      </c>
      <c r="L45" s="98"/>
      <c r="M45" s="98"/>
      <c r="N45" s="98" t="s">
        <v>70</v>
      </c>
      <c r="O45" s="98"/>
    </row>
    <row r="46" spans="1:15" ht="15" customHeight="1" x14ac:dyDescent="0.2">
      <c r="A46" s="1"/>
      <c r="B46" s="1"/>
      <c r="C46" s="109" t="s">
        <v>71</v>
      </c>
      <c r="D46" s="98"/>
      <c r="E46" s="98"/>
      <c r="F46" s="98"/>
      <c r="G46" s="98"/>
      <c r="H46" s="98"/>
      <c r="I46" s="98"/>
      <c r="J46" s="98"/>
      <c r="K46" s="98"/>
      <c r="L46" s="98"/>
      <c r="M46" s="98"/>
      <c r="N46" s="98"/>
      <c r="O46" s="98"/>
    </row>
    <row r="47" spans="1:15" ht="17.25" customHeight="1" x14ac:dyDescent="0.2">
      <c r="A47" s="1"/>
      <c r="B47" s="1"/>
      <c r="C47" s="109"/>
      <c r="D47" s="12"/>
      <c r="E47" s="12"/>
      <c r="F47" s="12"/>
      <c r="G47" s="12"/>
      <c r="H47" s="12"/>
      <c r="I47" s="13"/>
      <c r="J47" s="14"/>
      <c r="K47" s="13"/>
      <c r="L47" s="14"/>
      <c r="M47" s="12"/>
      <c r="N47" s="13"/>
      <c r="O47" s="14"/>
    </row>
    <row r="48" spans="1:15" ht="2.1" customHeight="1" x14ac:dyDescent="0.2">
      <c r="A48" s="1"/>
      <c r="B48" s="1"/>
      <c r="C48" s="18"/>
      <c r="D48" s="98" t="s">
        <v>72</v>
      </c>
      <c r="E48" s="98"/>
      <c r="F48" s="98" t="s">
        <v>72</v>
      </c>
      <c r="G48" s="98" t="s">
        <v>73</v>
      </c>
      <c r="H48" s="98"/>
      <c r="I48" s="98" t="s">
        <v>73</v>
      </c>
      <c r="J48" s="98"/>
      <c r="K48" s="98" t="s">
        <v>74</v>
      </c>
      <c r="L48" s="98"/>
      <c r="M48" s="98"/>
      <c r="N48" s="98" t="s">
        <v>74</v>
      </c>
      <c r="O48" s="98"/>
    </row>
    <row r="49" spans="1:15" ht="13.5" customHeight="1" x14ac:dyDescent="0.2">
      <c r="A49" s="1"/>
      <c r="B49" s="1"/>
      <c r="C49" s="109" t="s">
        <v>75</v>
      </c>
      <c r="D49" s="98"/>
      <c r="E49" s="98"/>
      <c r="F49" s="98"/>
      <c r="G49" s="98"/>
      <c r="H49" s="98"/>
      <c r="I49" s="98"/>
      <c r="J49" s="98"/>
      <c r="K49" s="98"/>
      <c r="L49" s="98"/>
      <c r="M49" s="98"/>
      <c r="N49" s="98"/>
      <c r="O49" s="98"/>
    </row>
    <row r="50" spans="1:15" ht="1.5" hidden="1" customHeight="1" x14ac:dyDescent="0.2">
      <c r="A50" s="1"/>
      <c r="B50" s="1"/>
      <c r="C50" s="109"/>
      <c r="D50" s="12"/>
      <c r="E50" s="12"/>
      <c r="F50" s="12"/>
      <c r="G50" s="12"/>
      <c r="H50" s="12"/>
      <c r="I50" s="13"/>
      <c r="J50" s="14"/>
      <c r="K50" s="13"/>
      <c r="L50" s="14"/>
      <c r="M50" s="12"/>
      <c r="N50" s="13"/>
      <c r="O50" s="14"/>
    </row>
    <row r="51" spans="1:15" ht="2.1" customHeight="1" x14ac:dyDescent="0.2">
      <c r="A51" s="1"/>
      <c r="B51" s="1"/>
      <c r="C51" s="18"/>
      <c r="D51" s="98" t="s">
        <v>76</v>
      </c>
      <c r="E51" s="98" t="s">
        <v>77</v>
      </c>
      <c r="F51" s="98" t="s">
        <v>78</v>
      </c>
      <c r="G51" s="98" t="s">
        <v>79</v>
      </c>
      <c r="H51" s="98" t="s">
        <v>80</v>
      </c>
      <c r="I51" s="98" t="s">
        <v>81</v>
      </c>
      <c r="J51" s="98"/>
      <c r="K51" s="98" t="s">
        <v>82</v>
      </c>
      <c r="L51" s="98"/>
      <c r="M51" s="98" t="s">
        <v>83</v>
      </c>
      <c r="N51" s="98" t="s">
        <v>84</v>
      </c>
      <c r="O51" s="98"/>
    </row>
    <row r="52" spans="1:15" ht="15" customHeight="1" x14ac:dyDescent="0.2">
      <c r="A52" s="1"/>
      <c r="B52" s="1"/>
      <c r="C52" s="109" t="s">
        <v>85</v>
      </c>
      <c r="D52" s="98"/>
      <c r="E52" s="98"/>
      <c r="F52" s="98"/>
      <c r="G52" s="98"/>
      <c r="H52" s="98"/>
      <c r="I52" s="98"/>
      <c r="J52" s="98"/>
      <c r="K52" s="98"/>
      <c r="L52" s="98"/>
      <c r="M52" s="98"/>
      <c r="N52" s="98"/>
      <c r="O52" s="98"/>
    </row>
    <row r="53" spans="1:15" ht="2.1" customHeight="1" x14ac:dyDescent="0.2">
      <c r="A53" s="1"/>
      <c r="B53" s="1"/>
      <c r="C53" s="109"/>
      <c r="D53" s="12"/>
      <c r="E53" s="12"/>
      <c r="F53" s="12"/>
      <c r="G53" s="12"/>
      <c r="H53" s="12"/>
      <c r="I53" s="13"/>
      <c r="J53" s="14"/>
      <c r="K53" s="13"/>
      <c r="L53" s="14"/>
      <c r="M53" s="12"/>
      <c r="N53" s="13"/>
      <c r="O53" s="14"/>
    </row>
    <row r="54" spans="1:15" ht="2.1" customHeight="1" x14ac:dyDescent="0.2">
      <c r="A54" s="1"/>
      <c r="B54" s="1"/>
      <c r="C54" s="18"/>
      <c r="D54" s="98" t="s">
        <v>86</v>
      </c>
      <c r="E54" s="98" t="s">
        <v>87</v>
      </c>
      <c r="F54" s="110">
        <v>1558.33</v>
      </c>
      <c r="G54" s="98" t="s">
        <v>88</v>
      </c>
      <c r="H54" s="98" t="s">
        <v>89</v>
      </c>
      <c r="I54" s="98" t="s">
        <v>90</v>
      </c>
      <c r="J54" s="98"/>
      <c r="K54" s="98" t="s">
        <v>91</v>
      </c>
      <c r="L54" s="98"/>
      <c r="M54" s="98" t="s">
        <v>92</v>
      </c>
      <c r="N54" s="98" t="s">
        <v>93</v>
      </c>
      <c r="O54" s="98"/>
    </row>
    <row r="55" spans="1:15" ht="15" customHeight="1" x14ac:dyDescent="0.2">
      <c r="A55" s="1"/>
      <c r="B55" s="1"/>
      <c r="C55" s="109" t="s">
        <v>94</v>
      </c>
      <c r="D55" s="98"/>
      <c r="E55" s="98"/>
      <c r="F55" s="98"/>
      <c r="G55" s="98"/>
      <c r="H55" s="98"/>
      <c r="I55" s="98"/>
      <c r="J55" s="98"/>
      <c r="K55" s="98"/>
      <c r="L55" s="98"/>
      <c r="M55" s="98"/>
      <c r="N55" s="98"/>
      <c r="O55" s="98"/>
    </row>
    <row r="56" spans="1:15" ht="2.1" customHeight="1" x14ac:dyDescent="0.2">
      <c r="A56" s="1"/>
      <c r="B56" s="1"/>
      <c r="C56" s="109"/>
      <c r="D56" s="12"/>
      <c r="E56" s="12"/>
      <c r="F56" s="12"/>
      <c r="G56" s="12"/>
      <c r="H56" s="12"/>
      <c r="I56" s="13"/>
      <c r="J56" s="14"/>
      <c r="K56" s="13"/>
      <c r="L56" s="14"/>
      <c r="M56" s="12"/>
      <c r="N56" s="13"/>
      <c r="O56" s="14"/>
    </row>
    <row r="57" spans="1:15" ht="2.1" customHeight="1" x14ac:dyDescent="0.2">
      <c r="A57" s="1"/>
      <c r="B57" s="1"/>
      <c r="C57" s="18"/>
      <c r="D57" s="98" t="s">
        <v>95</v>
      </c>
      <c r="E57" s="98" t="s">
        <v>96</v>
      </c>
      <c r="F57" s="98" t="s">
        <v>97</v>
      </c>
      <c r="G57" s="98" t="s">
        <v>98</v>
      </c>
      <c r="H57" s="98" t="s">
        <v>99</v>
      </c>
      <c r="I57" s="98" t="s">
        <v>100</v>
      </c>
      <c r="J57" s="98"/>
      <c r="K57" s="98" t="s">
        <v>101</v>
      </c>
      <c r="L57" s="98"/>
      <c r="M57" s="98" t="s">
        <v>102</v>
      </c>
      <c r="N57" s="98" t="s">
        <v>103</v>
      </c>
      <c r="O57" s="98"/>
    </row>
    <row r="58" spans="1:15" ht="21.75" customHeight="1" x14ac:dyDescent="0.2">
      <c r="A58" s="1"/>
      <c r="B58" s="1"/>
      <c r="C58" s="99" t="s">
        <v>104</v>
      </c>
      <c r="D58" s="98"/>
      <c r="E58" s="98"/>
      <c r="F58" s="98"/>
      <c r="G58" s="98"/>
      <c r="H58" s="98"/>
      <c r="I58" s="98"/>
      <c r="J58" s="98"/>
      <c r="K58" s="98"/>
      <c r="L58" s="98"/>
      <c r="M58" s="98"/>
      <c r="N58" s="98"/>
      <c r="O58" s="98"/>
    </row>
    <row r="59" spans="1:15" ht="5.25" customHeight="1" x14ac:dyDescent="0.2">
      <c r="A59" s="1"/>
      <c r="B59" s="1"/>
      <c r="C59" s="100"/>
      <c r="D59" s="12"/>
      <c r="E59" s="12"/>
      <c r="F59" s="12"/>
      <c r="G59" s="12"/>
      <c r="H59" s="12"/>
      <c r="I59" s="13"/>
      <c r="J59" s="14"/>
      <c r="K59" s="13"/>
      <c r="L59" s="14"/>
      <c r="M59" s="12"/>
      <c r="N59" s="13"/>
      <c r="O59" s="14"/>
    </row>
    <row r="60" spans="1:15" ht="1.5" hidden="1" customHeight="1" x14ac:dyDescent="0.2">
      <c r="A60" s="1"/>
      <c r="B60" s="1"/>
      <c r="C60" s="18"/>
      <c r="D60" s="98" t="s">
        <v>105</v>
      </c>
      <c r="E60" s="98" t="s">
        <v>106</v>
      </c>
      <c r="F60" s="98" t="s">
        <v>107</v>
      </c>
      <c r="G60" s="98" t="s">
        <v>108</v>
      </c>
      <c r="H60" s="98" t="s">
        <v>109</v>
      </c>
      <c r="I60" s="98" t="s">
        <v>110</v>
      </c>
      <c r="J60" s="98"/>
      <c r="K60" s="98" t="s">
        <v>111</v>
      </c>
      <c r="L60" s="98"/>
      <c r="M60" s="98" t="s">
        <v>112</v>
      </c>
      <c r="N60" s="98" t="s">
        <v>113</v>
      </c>
      <c r="O60" s="98"/>
    </row>
    <row r="61" spans="1:15" ht="15" customHeight="1" x14ac:dyDescent="0.2">
      <c r="A61" s="1"/>
      <c r="B61" s="1"/>
      <c r="C61" s="109" t="s">
        <v>114</v>
      </c>
      <c r="D61" s="98"/>
      <c r="E61" s="98"/>
      <c r="F61" s="98"/>
      <c r="G61" s="98"/>
      <c r="H61" s="98"/>
      <c r="I61" s="98"/>
      <c r="J61" s="98"/>
      <c r="K61" s="98"/>
      <c r="L61" s="98"/>
      <c r="M61" s="98"/>
      <c r="N61" s="98"/>
      <c r="O61" s="98"/>
    </row>
    <row r="62" spans="1:15" ht="9" customHeight="1" x14ac:dyDescent="0.2">
      <c r="A62" s="1"/>
      <c r="B62" s="1"/>
      <c r="C62" s="109"/>
      <c r="D62" s="12"/>
      <c r="E62" s="12"/>
      <c r="F62" s="12"/>
      <c r="G62" s="12"/>
      <c r="H62" s="12"/>
      <c r="I62" s="13"/>
      <c r="J62" s="14"/>
      <c r="K62" s="13"/>
      <c r="L62" s="14"/>
      <c r="M62" s="12"/>
      <c r="N62" s="13"/>
      <c r="O62" s="14"/>
    </row>
    <row r="63" spans="1:15" ht="9" customHeight="1" x14ac:dyDescent="0.2">
      <c r="A63" s="1"/>
      <c r="B63" s="1"/>
      <c r="C63" s="18"/>
      <c r="D63" s="98" t="s">
        <v>115</v>
      </c>
      <c r="E63" s="98" t="s">
        <v>116</v>
      </c>
      <c r="F63" s="98">
        <v>132.13</v>
      </c>
      <c r="G63" s="98" t="s">
        <v>117</v>
      </c>
      <c r="H63" s="98" t="s">
        <v>77</v>
      </c>
      <c r="I63" s="98" t="s">
        <v>118</v>
      </c>
      <c r="J63" s="98"/>
      <c r="K63" s="98" t="s">
        <v>119</v>
      </c>
      <c r="L63" s="98"/>
      <c r="M63" s="98" t="s">
        <v>120</v>
      </c>
      <c r="N63" s="98" t="s">
        <v>121</v>
      </c>
      <c r="O63" s="98"/>
    </row>
    <row r="64" spans="1:15" ht="18" customHeight="1" x14ac:dyDescent="0.2">
      <c r="A64" s="1"/>
      <c r="B64" s="1"/>
      <c r="C64" s="109" t="s">
        <v>122</v>
      </c>
      <c r="D64" s="98"/>
      <c r="E64" s="98"/>
      <c r="F64" s="98"/>
      <c r="G64" s="98"/>
      <c r="H64" s="98"/>
      <c r="I64" s="98"/>
      <c r="J64" s="98"/>
      <c r="K64" s="98"/>
      <c r="L64" s="98"/>
      <c r="M64" s="98"/>
      <c r="N64" s="98"/>
      <c r="O64" s="98"/>
    </row>
    <row r="65" spans="1:15" ht="2.1" customHeight="1" x14ac:dyDescent="0.2">
      <c r="A65" s="1"/>
      <c r="B65" s="1"/>
      <c r="C65" s="109"/>
      <c r="D65" s="12"/>
      <c r="E65" s="12"/>
      <c r="F65" s="12"/>
      <c r="G65" s="12"/>
      <c r="H65" s="12"/>
      <c r="I65" s="13"/>
      <c r="J65" s="14"/>
      <c r="K65" s="13"/>
      <c r="L65" s="14"/>
      <c r="M65" s="12"/>
      <c r="N65" s="13"/>
      <c r="O65" s="14"/>
    </row>
    <row r="66" spans="1:15" ht="1.5" customHeight="1" x14ac:dyDescent="0.2">
      <c r="A66" s="1"/>
      <c r="B66" s="1"/>
      <c r="C66" s="18"/>
      <c r="D66" s="98" t="s">
        <v>123</v>
      </c>
      <c r="E66" s="98" t="s">
        <v>124</v>
      </c>
      <c r="F66" s="98" t="s">
        <v>125</v>
      </c>
      <c r="G66" s="98" t="s">
        <v>126</v>
      </c>
      <c r="H66" s="98"/>
      <c r="I66" s="98" t="s">
        <v>126</v>
      </c>
      <c r="J66" s="98"/>
      <c r="K66" s="98" t="s">
        <v>127</v>
      </c>
      <c r="L66" s="98"/>
      <c r="M66" s="98" t="s">
        <v>20</v>
      </c>
      <c r="N66" s="98" t="s">
        <v>128</v>
      </c>
      <c r="O66" s="98"/>
    </row>
    <row r="67" spans="1:15" ht="15" customHeight="1" x14ac:dyDescent="0.2">
      <c r="A67" s="1"/>
      <c r="B67" s="1"/>
      <c r="C67" s="109" t="s">
        <v>129</v>
      </c>
      <c r="D67" s="98"/>
      <c r="E67" s="98"/>
      <c r="F67" s="98"/>
      <c r="G67" s="98"/>
      <c r="H67" s="98"/>
      <c r="I67" s="98"/>
      <c r="J67" s="98"/>
      <c r="K67" s="98"/>
      <c r="L67" s="98"/>
      <c r="M67" s="98"/>
      <c r="N67" s="98"/>
      <c r="O67" s="98"/>
    </row>
    <row r="68" spans="1:15" ht="2.1" customHeight="1" x14ac:dyDescent="0.2">
      <c r="A68" s="1"/>
      <c r="B68" s="1"/>
      <c r="C68" s="109"/>
      <c r="D68" s="12"/>
      <c r="E68" s="12"/>
      <c r="F68" s="12"/>
      <c r="G68" s="12"/>
      <c r="H68" s="12"/>
      <c r="I68" s="13"/>
      <c r="J68" s="14"/>
      <c r="K68" s="13"/>
      <c r="L68" s="14"/>
      <c r="M68" s="12"/>
      <c r="N68" s="13"/>
      <c r="O68" s="14"/>
    </row>
    <row r="69" spans="1:15" ht="2.1" customHeight="1" x14ac:dyDescent="0.2">
      <c r="A69" s="1"/>
      <c r="B69" s="1"/>
      <c r="C69" s="18"/>
      <c r="D69" s="98" t="s">
        <v>130</v>
      </c>
      <c r="E69" s="98" t="s">
        <v>131</v>
      </c>
      <c r="F69" s="98" t="s">
        <v>132</v>
      </c>
      <c r="G69" s="98" t="s">
        <v>133</v>
      </c>
      <c r="H69" s="98" t="s">
        <v>134</v>
      </c>
      <c r="I69" s="98" t="s">
        <v>135</v>
      </c>
      <c r="J69" s="98"/>
      <c r="K69" s="98" t="s">
        <v>136</v>
      </c>
      <c r="L69" s="98"/>
      <c r="M69" s="98" t="s">
        <v>134</v>
      </c>
      <c r="N69" s="98" t="s">
        <v>137</v>
      </c>
      <c r="O69" s="98"/>
    </row>
    <row r="70" spans="1:15" ht="15" customHeight="1" x14ac:dyDescent="0.2">
      <c r="A70" s="1"/>
      <c r="B70" s="1"/>
      <c r="C70" s="109" t="s">
        <v>138</v>
      </c>
      <c r="D70" s="98"/>
      <c r="E70" s="98"/>
      <c r="F70" s="98"/>
      <c r="G70" s="98"/>
      <c r="H70" s="98"/>
      <c r="I70" s="98"/>
      <c r="J70" s="98"/>
      <c r="K70" s="98"/>
      <c r="L70" s="98"/>
      <c r="M70" s="98"/>
      <c r="N70" s="98"/>
      <c r="O70" s="98"/>
    </row>
    <row r="71" spans="1:15" ht="2.1" customHeight="1" x14ac:dyDescent="0.2">
      <c r="A71" s="1"/>
      <c r="B71" s="1"/>
      <c r="C71" s="109"/>
      <c r="D71" s="12"/>
      <c r="E71" s="12"/>
      <c r="F71" s="12"/>
      <c r="G71" s="12"/>
      <c r="H71" s="12"/>
      <c r="I71" s="13"/>
      <c r="J71" s="14"/>
      <c r="K71" s="13"/>
      <c r="L71" s="14"/>
      <c r="M71" s="12"/>
      <c r="N71" s="13"/>
      <c r="O71" s="14"/>
    </row>
    <row r="72" spans="1:15" ht="2.1" customHeight="1" x14ac:dyDescent="0.2">
      <c r="A72" s="1"/>
      <c r="B72" s="1"/>
      <c r="C72" s="18"/>
      <c r="D72" s="98">
        <v>91.5</v>
      </c>
      <c r="E72" s="98"/>
      <c r="F72" s="98">
        <v>91.5</v>
      </c>
      <c r="G72" s="98" t="s">
        <v>139</v>
      </c>
      <c r="H72" s="98"/>
      <c r="I72" s="98" t="s">
        <v>139</v>
      </c>
      <c r="J72" s="98"/>
      <c r="K72" s="98" t="s">
        <v>140</v>
      </c>
      <c r="L72" s="98"/>
      <c r="M72" s="98"/>
      <c r="N72" s="98" t="s">
        <v>140</v>
      </c>
      <c r="O72" s="98"/>
    </row>
    <row r="73" spans="1:15" ht="15" customHeight="1" x14ac:dyDescent="0.2">
      <c r="A73" s="1"/>
      <c r="B73" s="1"/>
      <c r="C73" s="109" t="s">
        <v>141</v>
      </c>
      <c r="D73" s="98"/>
      <c r="E73" s="98"/>
      <c r="F73" s="98"/>
      <c r="G73" s="98"/>
      <c r="H73" s="98"/>
      <c r="I73" s="98"/>
      <c r="J73" s="98"/>
      <c r="K73" s="98"/>
      <c r="L73" s="98"/>
      <c r="M73" s="98"/>
      <c r="N73" s="98"/>
      <c r="O73" s="98"/>
    </row>
    <row r="74" spans="1:15" ht="2.1" customHeight="1" x14ac:dyDescent="0.2">
      <c r="A74" s="1"/>
      <c r="B74" s="1"/>
      <c r="C74" s="109"/>
      <c r="D74" s="12"/>
      <c r="E74" s="12"/>
      <c r="F74" s="12"/>
      <c r="G74" s="12"/>
      <c r="H74" s="12"/>
      <c r="I74" s="13"/>
      <c r="J74" s="14"/>
      <c r="K74" s="13"/>
      <c r="L74" s="14"/>
      <c r="M74" s="12"/>
      <c r="N74" s="13"/>
      <c r="O74" s="14"/>
    </row>
    <row r="75" spans="1:15" ht="2.1" customHeight="1" x14ac:dyDescent="0.2">
      <c r="A75" s="1"/>
      <c r="B75" s="1"/>
      <c r="C75" s="18"/>
      <c r="D75" s="98" t="s">
        <v>142</v>
      </c>
      <c r="E75" s="98" t="s">
        <v>143</v>
      </c>
      <c r="F75" s="98" t="s">
        <v>144</v>
      </c>
      <c r="G75" s="98" t="s">
        <v>145</v>
      </c>
      <c r="H75" s="98" t="s">
        <v>146</v>
      </c>
      <c r="I75" s="98" t="s">
        <v>147</v>
      </c>
      <c r="J75" s="98"/>
      <c r="K75" s="98" t="s">
        <v>148</v>
      </c>
      <c r="L75" s="98"/>
      <c r="M75" s="98" t="s">
        <v>120</v>
      </c>
      <c r="N75" s="98" t="s">
        <v>149</v>
      </c>
      <c r="O75" s="98"/>
    </row>
    <row r="76" spans="1:15" ht="15" customHeight="1" x14ac:dyDescent="0.2">
      <c r="A76" s="1"/>
      <c r="B76" s="1"/>
      <c r="C76" s="109" t="s">
        <v>150</v>
      </c>
      <c r="D76" s="98"/>
      <c r="E76" s="98"/>
      <c r="F76" s="98"/>
      <c r="G76" s="98"/>
      <c r="H76" s="98"/>
      <c r="I76" s="98"/>
      <c r="J76" s="98"/>
      <c r="K76" s="98"/>
      <c r="L76" s="98"/>
      <c r="M76" s="98"/>
      <c r="N76" s="98"/>
      <c r="O76" s="98"/>
    </row>
    <row r="77" spans="1:15" ht="2.1" customHeight="1" x14ac:dyDescent="0.2">
      <c r="A77" s="1"/>
      <c r="B77" s="1"/>
      <c r="C77" s="109"/>
      <c r="D77" s="12"/>
      <c r="E77" s="12"/>
      <c r="F77" s="12"/>
      <c r="G77" s="12"/>
      <c r="H77" s="12"/>
      <c r="I77" s="13"/>
      <c r="J77" s="14"/>
      <c r="K77" s="13"/>
      <c r="L77" s="14"/>
      <c r="M77" s="12"/>
      <c r="N77" s="13"/>
      <c r="O77" s="14"/>
    </row>
    <row r="78" spans="1:15" ht="2.1" customHeight="1" x14ac:dyDescent="0.2">
      <c r="A78" s="1"/>
      <c r="B78" s="1"/>
      <c r="C78" s="18"/>
      <c r="D78" s="98" t="s">
        <v>151</v>
      </c>
      <c r="E78" s="98" t="s">
        <v>131</v>
      </c>
      <c r="F78" s="98" t="s">
        <v>152</v>
      </c>
      <c r="G78" s="98" t="s">
        <v>153</v>
      </c>
      <c r="H78" s="98" t="s">
        <v>154</v>
      </c>
      <c r="I78" s="98" t="s">
        <v>155</v>
      </c>
      <c r="J78" s="98"/>
      <c r="K78" s="98" t="s">
        <v>156</v>
      </c>
      <c r="L78" s="98"/>
      <c r="M78" s="98" t="s">
        <v>157</v>
      </c>
      <c r="N78" s="98" t="s">
        <v>158</v>
      </c>
      <c r="O78" s="98"/>
    </row>
    <row r="79" spans="1:15" ht="27" customHeight="1" x14ac:dyDescent="0.2">
      <c r="A79" s="1"/>
      <c r="B79" s="1"/>
      <c r="C79" s="109" t="s">
        <v>159</v>
      </c>
      <c r="D79" s="98"/>
      <c r="E79" s="98"/>
      <c r="F79" s="98"/>
      <c r="G79" s="98"/>
      <c r="H79" s="98"/>
      <c r="I79" s="98"/>
      <c r="J79" s="98"/>
      <c r="K79" s="98"/>
      <c r="L79" s="98"/>
      <c r="M79" s="98"/>
      <c r="N79" s="98"/>
      <c r="O79" s="98"/>
    </row>
    <row r="80" spans="1:15" ht="2.1" customHeight="1" x14ac:dyDescent="0.2">
      <c r="A80" s="1"/>
      <c r="B80" s="1"/>
      <c r="C80" s="109"/>
      <c r="D80" s="12"/>
      <c r="E80" s="12"/>
      <c r="F80" s="12"/>
      <c r="G80" s="12"/>
      <c r="H80" s="12"/>
      <c r="I80" s="13"/>
      <c r="J80" s="14"/>
      <c r="K80" s="13"/>
      <c r="L80" s="14"/>
      <c r="M80" s="12"/>
      <c r="N80" s="13"/>
      <c r="O80" s="14"/>
    </row>
    <row r="81" spans="1:18" ht="2.1" customHeight="1" x14ac:dyDescent="0.2">
      <c r="A81" s="1"/>
      <c r="B81" s="1"/>
      <c r="C81" s="18"/>
      <c r="D81" s="98" t="s">
        <v>160</v>
      </c>
      <c r="E81" s="98"/>
      <c r="F81" s="98" t="s">
        <v>160</v>
      </c>
      <c r="G81" s="98" t="s">
        <v>161</v>
      </c>
      <c r="H81" s="98"/>
      <c r="I81" s="98" t="s">
        <v>161</v>
      </c>
      <c r="J81" s="98"/>
      <c r="K81" s="98" t="s">
        <v>162</v>
      </c>
      <c r="L81" s="98"/>
      <c r="M81" s="98"/>
      <c r="N81" s="98" t="s">
        <v>162</v>
      </c>
      <c r="O81" s="98"/>
    </row>
    <row r="82" spans="1:18" ht="2.1" customHeight="1" x14ac:dyDescent="0.2">
      <c r="A82" s="1"/>
      <c r="B82" s="1"/>
      <c r="C82" s="27"/>
      <c r="D82" s="98"/>
      <c r="E82" s="98"/>
      <c r="F82" s="98"/>
      <c r="G82" s="98"/>
      <c r="H82" s="98"/>
      <c r="I82" s="98"/>
      <c r="J82" s="98"/>
      <c r="K82" s="98"/>
      <c r="L82" s="98"/>
      <c r="M82" s="98"/>
      <c r="N82" s="98"/>
      <c r="O82" s="98"/>
    </row>
    <row r="83" spans="1:18" ht="3" customHeight="1" x14ac:dyDescent="0.2">
      <c r="A83" s="1"/>
      <c r="B83" s="1"/>
      <c r="C83" s="27"/>
      <c r="D83" s="98"/>
      <c r="E83" s="98"/>
      <c r="F83" s="98"/>
      <c r="G83" s="98"/>
      <c r="H83" s="98"/>
      <c r="I83" s="98"/>
      <c r="J83" s="98"/>
      <c r="K83" s="98"/>
      <c r="L83" s="98"/>
      <c r="M83" s="98"/>
      <c r="N83" s="98"/>
      <c r="O83" s="98"/>
    </row>
    <row r="84" spans="1:18" ht="18.75" customHeight="1" x14ac:dyDescent="0.2">
      <c r="A84" s="1"/>
      <c r="B84" s="1"/>
      <c r="C84" s="99" t="s">
        <v>163</v>
      </c>
      <c r="D84" s="98"/>
      <c r="E84" s="98"/>
      <c r="F84" s="98"/>
      <c r="G84" s="98"/>
      <c r="H84" s="98"/>
      <c r="I84" s="98"/>
      <c r="J84" s="98"/>
      <c r="K84" s="98"/>
      <c r="L84" s="98"/>
      <c r="M84" s="98"/>
      <c r="N84" s="98"/>
      <c r="O84" s="98"/>
    </row>
    <row r="85" spans="1:18" ht="6" customHeight="1" x14ac:dyDescent="0.2">
      <c r="A85" s="1"/>
      <c r="C85" s="100"/>
      <c r="D85" s="12"/>
      <c r="E85" s="1"/>
      <c r="F85" s="12"/>
      <c r="G85" s="12"/>
      <c r="H85" s="12"/>
      <c r="I85" s="13"/>
      <c r="J85" s="14"/>
      <c r="K85" s="13"/>
      <c r="L85" s="14"/>
      <c r="M85" s="12"/>
      <c r="N85" s="13"/>
      <c r="O85" s="14"/>
    </row>
    <row r="86" spans="1:18" ht="2.1" customHeight="1" x14ac:dyDescent="0.2">
      <c r="A86" s="1"/>
      <c r="B86" s="1"/>
      <c r="C86" s="18"/>
      <c r="D86" s="107">
        <v>32807.11</v>
      </c>
      <c r="E86" s="107">
        <v>11742.95</v>
      </c>
      <c r="F86" s="107">
        <f>D86+E86</f>
        <v>44550.06</v>
      </c>
      <c r="G86" s="105" t="s">
        <v>164</v>
      </c>
      <c r="H86" s="105" t="s">
        <v>165</v>
      </c>
      <c r="I86" s="101" t="s">
        <v>166</v>
      </c>
      <c r="J86" s="102"/>
      <c r="K86" s="101" t="s">
        <v>167</v>
      </c>
      <c r="L86" s="102"/>
      <c r="M86" s="105" t="s">
        <v>168</v>
      </c>
      <c r="N86" s="101" t="s">
        <v>169</v>
      </c>
      <c r="O86" s="102"/>
    </row>
    <row r="87" spans="1:18" ht="2.25" customHeight="1" x14ac:dyDescent="0.2">
      <c r="A87" s="1"/>
      <c r="B87" s="1"/>
      <c r="C87" s="99"/>
      <c r="D87" s="108"/>
      <c r="E87" s="106"/>
      <c r="F87" s="106"/>
      <c r="G87" s="106"/>
      <c r="H87" s="106"/>
      <c r="I87" s="103"/>
      <c r="J87" s="104"/>
      <c r="K87" s="103"/>
      <c r="L87" s="104"/>
      <c r="M87" s="106"/>
      <c r="N87" s="103"/>
      <c r="O87" s="104"/>
    </row>
    <row r="88" spans="1:18" ht="20.25" hidden="1" customHeight="1" x14ac:dyDescent="0.2">
      <c r="A88" s="1"/>
      <c r="B88" s="1"/>
      <c r="C88" s="100"/>
      <c r="D88" s="108"/>
      <c r="E88" s="106"/>
      <c r="F88" s="106"/>
      <c r="G88" s="106"/>
      <c r="H88" s="106"/>
      <c r="I88" s="103"/>
      <c r="J88" s="104"/>
      <c r="K88" s="103"/>
      <c r="L88" s="104"/>
      <c r="M88" s="106"/>
      <c r="N88" s="103"/>
      <c r="O88" s="104"/>
    </row>
    <row r="89" spans="1:18" ht="12.75" customHeight="1" x14ac:dyDescent="0.2">
      <c r="A89" s="1"/>
      <c r="B89" s="1"/>
      <c r="C89" s="99" t="s">
        <v>170</v>
      </c>
      <c r="D89" s="108"/>
      <c r="E89" s="106"/>
      <c r="F89" s="106"/>
      <c r="G89" s="106"/>
      <c r="H89" s="106"/>
      <c r="I89" s="103"/>
      <c r="J89" s="104"/>
      <c r="K89" s="103"/>
      <c r="L89" s="104"/>
      <c r="M89" s="106"/>
      <c r="N89" s="103"/>
      <c r="O89" s="104"/>
    </row>
    <row r="90" spans="1:18" ht="1.5" hidden="1" customHeight="1" x14ac:dyDescent="0.2">
      <c r="A90" s="1"/>
      <c r="B90" s="1"/>
      <c r="C90" s="100"/>
      <c r="D90" s="12"/>
      <c r="E90" s="12"/>
      <c r="F90" s="12"/>
      <c r="G90" s="12"/>
      <c r="H90" s="12"/>
      <c r="I90" s="13"/>
      <c r="J90" s="14"/>
      <c r="K90" s="13"/>
      <c r="L90" s="14"/>
      <c r="M90" s="12"/>
      <c r="N90" s="13"/>
      <c r="O90" s="14"/>
    </row>
    <row r="91" spans="1:18" ht="2.1" customHeight="1" x14ac:dyDescent="0.2">
      <c r="A91" s="1"/>
      <c r="B91" s="1"/>
      <c r="C91" s="18"/>
      <c r="D91" s="98" t="s">
        <v>171</v>
      </c>
      <c r="E91" s="98"/>
      <c r="F91" s="98" t="s">
        <v>171</v>
      </c>
      <c r="G91" s="98" t="s">
        <v>172</v>
      </c>
      <c r="H91" s="98"/>
      <c r="I91" s="98" t="s">
        <v>172</v>
      </c>
      <c r="J91" s="98"/>
      <c r="K91" s="98" t="s">
        <v>173</v>
      </c>
      <c r="L91" s="98"/>
      <c r="M91" s="98"/>
      <c r="N91" s="98" t="s">
        <v>173</v>
      </c>
      <c r="O91" s="98"/>
    </row>
    <row r="92" spans="1:18" ht="22.5" customHeight="1" x14ac:dyDescent="0.2">
      <c r="A92" s="1"/>
      <c r="B92" s="1"/>
      <c r="C92" s="99" t="s">
        <v>174</v>
      </c>
      <c r="D92" s="98"/>
      <c r="E92" s="98"/>
      <c r="F92" s="98"/>
      <c r="G92" s="98"/>
      <c r="H92" s="98"/>
      <c r="I92" s="98"/>
      <c r="J92" s="98"/>
      <c r="K92" s="98"/>
      <c r="L92" s="98"/>
      <c r="M92" s="98"/>
      <c r="N92" s="98"/>
      <c r="O92" s="98"/>
      <c r="P92" s="22" t="e">
        <f>#REF!+Q96</f>
        <v>#REF!</v>
      </c>
    </row>
    <row r="93" spans="1:18" ht="0.75" customHeight="1" x14ac:dyDescent="0.2">
      <c r="A93" s="1"/>
      <c r="B93" s="1"/>
      <c r="C93" s="100"/>
      <c r="D93" s="12"/>
      <c r="E93" s="12"/>
      <c r="F93" s="12"/>
      <c r="G93" s="12"/>
      <c r="H93" s="12"/>
      <c r="I93" s="13"/>
      <c r="J93" s="14"/>
      <c r="K93" s="13"/>
      <c r="L93" s="14"/>
      <c r="M93" s="12"/>
      <c r="N93" s="13"/>
      <c r="O93" s="14"/>
    </row>
    <row r="94" spans="1:18" ht="10.5" hidden="1" customHeight="1" x14ac:dyDescent="0.2">
      <c r="A94" s="1"/>
      <c r="B94" s="1"/>
      <c r="C94" s="18"/>
      <c r="D94" s="15"/>
      <c r="E94" s="15"/>
      <c r="F94" s="15"/>
      <c r="G94" s="15"/>
      <c r="H94" s="15"/>
      <c r="I94" s="89"/>
      <c r="J94" s="89"/>
      <c r="K94" s="89"/>
      <c r="L94" s="89"/>
      <c r="M94" s="15"/>
      <c r="N94" s="89"/>
      <c r="O94" s="89"/>
    </row>
    <row r="95" spans="1:18" ht="11.25" hidden="1" customHeight="1" x14ac:dyDescent="0.2">
      <c r="A95" s="1"/>
      <c r="B95" s="1"/>
      <c r="C95" s="20"/>
      <c r="D95" s="91">
        <v>142628.42000000001</v>
      </c>
      <c r="E95" s="91">
        <v>13584.5</v>
      </c>
      <c r="F95" s="91">
        <v>156212.92000000001</v>
      </c>
      <c r="G95" s="91">
        <v>141950.95000000001</v>
      </c>
      <c r="H95" s="94">
        <v>13996.57</v>
      </c>
      <c r="I95" s="95"/>
      <c r="J95" s="94">
        <v>155947.5</v>
      </c>
      <c r="K95" s="95"/>
    </row>
    <row r="96" spans="1:18" ht="16.5" customHeight="1" thickBot="1" x14ac:dyDescent="0.25">
      <c r="A96" s="1"/>
      <c r="B96" s="1"/>
      <c r="C96" s="87" t="s">
        <v>179</v>
      </c>
      <c r="D96" s="92"/>
      <c r="E96" s="93"/>
      <c r="F96" s="93"/>
      <c r="G96" s="92"/>
      <c r="H96" s="96"/>
      <c r="I96" s="97"/>
      <c r="J96" s="96"/>
      <c r="K96" s="97"/>
      <c r="L96" s="22">
        <v>146179.5</v>
      </c>
      <c r="M96" s="93" t="s">
        <v>175</v>
      </c>
      <c r="O96" s="23" t="s">
        <v>176</v>
      </c>
      <c r="P96" s="24"/>
      <c r="Q96" s="22">
        <f>E91+E86+E78+E75+E69+E66+E63+E60+E57+E54+E51+E42+E39+E36+E24+E21</f>
        <v>13584.5</v>
      </c>
      <c r="R96" s="22">
        <f>F86+F81+F78+F75+F72+F69+F66+F63+F60+F57+F54+F51+F48+F45+F42+F39+F36+F33+F30+F27+F24+F21+F18+F12-3402.54</f>
        <v>156212.92000000004</v>
      </c>
    </row>
    <row r="97" spans="1:18" ht="9.75" hidden="1" customHeight="1" x14ac:dyDescent="0.2">
      <c r="A97" s="1"/>
      <c r="B97" s="1"/>
      <c r="C97" s="88"/>
      <c r="D97" s="15"/>
      <c r="E97" s="15"/>
      <c r="F97" s="15"/>
      <c r="G97" s="15"/>
      <c r="H97" s="15"/>
      <c r="I97" s="89"/>
      <c r="J97" s="89"/>
      <c r="K97" s="89"/>
      <c r="L97" s="90"/>
      <c r="M97" s="93"/>
      <c r="N97" s="15"/>
      <c r="O97" s="25"/>
      <c r="P97" s="26"/>
    </row>
    <row r="98" spans="1:18" ht="21" hidden="1" customHeight="1" x14ac:dyDescent="0.2">
      <c r="A98" s="1"/>
      <c r="B98" s="1"/>
      <c r="C98" s="16"/>
      <c r="D98" s="2"/>
      <c r="E98" s="2"/>
      <c r="F98" s="2"/>
      <c r="G98" s="2"/>
      <c r="H98" s="2"/>
      <c r="I98" s="2"/>
      <c r="J98" s="2"/>
      <c r="K98" s="2"/>
      <c r="L98" s="2"/>
      <c r="M98" s="2"/>
      <c r="N98" s="2"/>
      <c r="O98" s="2"/>
    </row>
    <row r="99" spans="1:18" ht="12" hidden="1" customHeight="1" thickBot="1" x14ac:dyDescent="0.25">
      <c r="A99" s="1"/>
      <c r="B99" s="1"/>
      <c r="C99" s="17"/>
      <c r="D99" s="1"/>
      <c r="E99" s="1"/>
      <c r="F99" s="1"/>
      <c r="G99" s="1"/>
      <c r="H99" s="1"/>
      <c r="I99" s="1"/>
      <c r="J99" s="1"/>
      <c r="K99" s="1"/>
      <c r="L99" s="1"/>
      <c r="M99" s="1"/>
      <c r="N99" s="1"/>
      <c r="O99" s="1"/>
    </row>
    <row r="100" spans="1:18" ht="73.5" customHeight="1" x14ac:dyDescent="0.2">
      <c r="A100" s="1"/>
      <c r="B100" s="1"/>
      <c r="C100" s="113" t="s">
        <v>177</v>
      </c>
      <c r="D100" s="113"/>
      <c r="E100" s="113"/>
      <c r="F100" s="113"/>
      <c r="G100" s="113"/>
      <c r="H100" s="113"/>
      <c r="I100" s="113"/>
      <c r="J100" s="113"/>
      <c r="K100" s="113"/>
      <c r="L100" s="113"/>
      <c r="M100" s="113"/>
      <c r="N100" s="113"/>
      <c r="O100" s="113"/>
      <c r="P100" s="22"/>
    </row>
    <row r="101" spans="1:18" ht="20.100000000000001" hidden="1" customHeight="1" x14ac:dyDescent="0.2">
      <c r="A101" s="1"/>
      <c r="B101" s="1"/>
      <c r="C101" s="17"/>
      <c r="D101" s="1"/>
      <c r="E101" s="1"/>
      <c r="F101" s="1"/>
      <c r="G101" s="1"/>
      <c r="H101" s="1"/>
      <c r="I101" s="1"/>
      <c r="J101" s="1"/>
      <c r="K101" s="1"/>
      <c r="L101" s="1"/>
      <c r="M101" s="1"/>
      <c r="N101" s="1"/>
      <c r="O101" s="1"/>
    </row>
    <row r="102" spans="1:18" x14ac:dyDescent="0.2">
      <c r="R102" s="3">
        <f>142628.42</f>
        <v>142628.42000000001</v>
      </c>
    </row>
    <row r="104" spans="1:18" x14ac:dyDescent="0.2">
      <c r="R104" s="22">
        <f>Q96</f>
        <v>13584.5</v>
      </c>
    </row>
    <row r="106" spans="1:18" x14ac:dyDescent="0.2">
      <c r="Q106" s="22">
        <f>R102+R104</f>
        <v>156212.92000000001</v>
      </c>
    </row>
  </sheetData>
  <mergeCells count="288">
    <mergeCell ref="C100:O100"/>
    <mergeCell ref="C2:O2"/>
    <mergeCell ref="C4:I4"/>
    <mergeCell ref="L4:N4"/>
    <mergeCell ref="C8:C9"/>
    <mergeCell ref="D8:F8"/>
    <mergeCell ref="G8:J8"/>
    <mergeCell ref="K8:O8"/>
    <mergeCell ref="I9:J9"/>
    <mergeCell ref="K9:L9"/>
    <mergeCell ref="N9:O9"/>
    <mergeCell ref="I10:J10"/>
    <mergeCell ref="K10:L10"/>
    <mergeCell ref="N10:O10"/>
    <mergeCell ref="D12:D13"/>
    <mergeCell ref="E12:E13"/>
    <mergeCell ref="F12:F13"/>
    <mergeCell ref="G12:G13"/>
    <mergeCell ref="H12:H13"/>
    <mergeCell ref="I12:J13"/>
    <mergeCell ref="K12:L13"/>
    <mergeCell ref="M12:M13"/>
    <mergeCell ref="N12:O13"/>
    <mergeCell ref="H15:H16"/>
    <mergeCell ref="I15:J16"/>
    <mergeCell ref="K15:L16"/>
    <mergeCell ref="M15:M16"/>
    <mergeCell ref="N15:O16"/>
    <mergeCell ref="C13:C14"/>
    <mergeCell ref="D15:D16"/>
    <mergeCell ref="E15:E16"/>
    <mergeCell ref="F15:F16"/>
    <mergeCell ref="G15:G16"/>
    <mergeCell ref="C16:C17"/>
    <mergeCell ref="I18:J19"/>
    <mergeCell ref="K18:L19"/>
    <mergeCell ref="M18:M19"/>
    <mergeCell ref="N18:O19"/>
    <mergeCell ref="C19:C20"/>
    <mergeCell ref="D18:D19"/>
    <mergeCell ref="E18:E19"/>
    <mergeCell ref="F18:F19"/>
    <mergeCell ref="G18:G19"/>
    <mergeCell ref="H18:H19"/>
    <mergeCell ref="I21:J22"/>
    <mergeCell ref="K21:L22"/>
    <mergeCell ref="M21:M22"/>
    <mergeCell ref="N21:O22"/>
    <mergeCell ref="C22:C23"/>
    <mergeCell ref="D21:D22"/>
    <mergeCell ref="E21:E22"/>
    <mergeCell ref="F21:F22"/>
    <mergeCell ref="G21:G22"/>
    <mergeCell ref="H21:H22"/>
    <mergeCell ref="I24:J25"/>
    <mergeCell ref="K24:L25"/>
    <mergeCell ref="M24:M25"/>
    <mergeCell ref="N24:O25"/>
    <mergeCell ref="C25:C26"/>
    <mergeCell ref="D24:D25"/>
    <mergeCell ref="E24:E25"/>
    <mergeCell ref="F24:F25"/>
    <mergeCell ref="G24:G25"/>
    <mergeCell ref="H24:H25"/>
    <mergeCell ref="I27:J28"/>
    <mergeCell ref="K27:L28"/>
    <mergeCell ref="M27:M28"/>
    <mergeCell ref="N27:O28"/>
    <mergeCell ref="C28:C29"/>
    <mergeCell ref="D27:D28"/>
    <mergeCell ref="E27:E28"/>
    <mergeCell ref="F27:F28"/>
    <mergeCell ref="G27:G28"/>
    <mergeCell ref="H27:H28"/>
    <mergeCell ref="I30:J31"/>
    <mergeCell ref="K30:L31"/>
    <mergeCell ref="M30:M31"/>
    <mergeCell ref="N30:O31"/>
    <mergeCell ref="C31:C32"/>
    <mergeCell ref="D30:D31"/>
    <mergeCell ref="E30:E31"/>
    <mergeCell ref="F30:F31"/>
    <mergeCell ref="G30:G31"/>
    <mergeCell ref="H30:H31"/>
    <mergeCell ref="I33:J34"/>
    <mergeCell ref="K33:L34"/>
    <mergeCell ref="M33:M34"/>
    <mergeCell ref="N33:O34"/>
    <mergeCell ref="C34:C35"/>
    <mergeCell ref="D33:D34"/>
    <mergeCell ref="E33:E34"/>
    <mergeCell ref="F33:F34"/>
    <mergeCell ref="G33:G34"/>
    <mergeCell ref="H33:H34"/>
    <mergeCell ref="I36:J37"/>
    <mergeCell ref="K36:L37"/>
    <mergeCell ref="M36:M37"/>
    <mergeCell ref="N36:O37"/>
    <mergeCell ref="C37:C38"/>
    <mergeCell ref="D36:D37"/>
    <mergeCell ref="E36:E37"/>
    <mergeCell ref="F36:F37"/>
    <mergeCell ref="G36:G37"/>
    <mergeCell ref="H36:H37"/>
    <mergeCell ref="I39:J40"/>
    <mergeCell ref="K39:L40"/>
    <mergeCell ref="M39:M40"/>
    <mergeCell ref="N39:O40"/>
    <mergeCell ref="C40:C41"/>
    <mergeCell ref="D39:D40"/>
    <mergeCell ref="E39:E40"/>
    <mergeCell ref="F39:F40"/>
    <mergeCell ref="G39:G40"/>
    <mergeCell ref="H39:H40"/>
    <mergeCell ref="I42:J43"/>
    <mergeCell ref="K42:L43"/>
    <mergeCell ref="M42:M43"/>
    <mergeCell ref="N42:O43"/>
    <mergeCell ref="C43:C44"/>
    <mergeCell ref="D42:D43"/>
    <mergeCell ref="E42:E43"/>
    <mergeCell ref="F42:F43"/>
    <mergeCell ref="G42:G43"/>
    <mergeCell ref="H42:H43"/>
    <mergeCell ref="I45:J46"/>
    <mergeCell ref="K45:L46"/>
    <mergeCell ref="M45:M46"/>
    <mergeCell ref="N45:O46"/>
    <mergeCell ref="C46:C47"/>
    <mergeCell ref="D45:D46"/>
    <mergeCell ref="E45:E46"/>
    <mergeCell ref="F45:F46"/>
    <mergeCell ref="G45:G46"/>
    <mergeCell ref="H45:H46"/>
    <mergeCell ref="I48:J49"/>
    <mergeCell ref="K48:L49"/>
    <mergeCell ref="M48:M49"/>
    <mergeCell ref="N48:O49"/>
    <mergeCell ref="C49:C50"/>
    <mergeCell ref="D48:D49"/>
    <mergeCell ref="E48:E49"/>
    <mergeCell ref="F48:F49"/>
    <mergeCell ref="G48:G49"/>
    <mergeCell ref="H48:H49"/>
    <mergeCell ref="I51:J52"/>
    <mergeCell ref="K51:L52"/>
    <mergeCell ref="M51:M52"/>
    <mergeCell ref="N51:O52"/>
    <mergeCell ref="C52:C53"/>
    <mergeCell ref="D51:D52"/>
    <mergeCell ref="E51:E52"/>
    <mergeCell ref="F51:F52"/>
    <mergeCell ref="G51:G52"/>
    <mergeCell ref="H51:H52"/>
    <mergeCell ref="I54:J55"/>
    <mergeCell ref="K54:L55"/>
    <mergeCell ref="M54:M55"/>
    <mergeCell ref="N54:O55"/>
    <mergeCell ref="C55:C56"/>
    <mergeCell ref="D54:D55"/>
    <mergeCell ref="E54:E55"/>
    <mergeCell ref="F54:F55"/>
    <mergeCell ref="G54:G55"/>
    <mergeCell ref="H54:H55"/>
    <mergeCell ref="I57:J58"/>
    <mergeCell ref="K57:L58"/>
    <mergeCell ref="M57:M58"/>
    <mergeCell ref="N57:O58"/>
    <mergeCell ref="C58:C59"/>
    <mergeCell ref="D57:D58"/>
    <mergeCell ref="E57:E58"/>
    <mergeCell ref="F57:F58"/>
    <mergeCell ref="G57:G58"/>
    <mergeCell ref="H57:H58"/>
    <mergeCell ref="I60:J61"/>
    <mergeCell ref="K60:L61"/>
    <mergeCell ref="M60:M61"/>
    <mergeCell ref="N60:O61"/>
    <mergeCell ref="C61:C62"/>
    <mergeCell ref="D60:D61"/>
    <mergeCell ref="E60:E61"/>
    <mergeCell ref="F60:F61"/>
    <mergeCell ref="G60:G61"/>
    <mergeCell ref="H60:H61"/>
    <mergeCell ref="I63:J64"/>
    <mergeCell ref="K63:L64"/>
    <mergeCell ref="M63:M64"/>
    <mergeCell ref="N63:O64"/>
    <mergeCell ref="C64:C65"/>
    <mergeCell ref="D63:D64"/>
    <mergeCell ref="E63:E64"/>
    <mergeCell ref="F63:F64"/>
    <mergeCell ref="G63:G64"/>
    <mergeCell ref="H63:H64"/>
    <mergeCell ref="I66:J67"/>
    <mergeCell ref="K66:L67"/>
    <mergeCell ref="M66:M67"/>
    <mergeCell ref="N66:O67"/>
    <mergeCell ref="C67:C68"/>
    <mergeCell ref="D66:D67"/>
    <mergeCell ref="E66:E67"/>
    <mergeCell ref="F66:F67"/>
    <mergeCell ref="G66:G67"/>
    <mergeCell ref="H66:H67"/>
    <mergeCell ref="I69:J70"/>
    <mergeCell ref="K69:L70"/>
    <mergeCell ref="M69:M70"/>
    <mergeCell ref="N69:O70"/>
    <mergeCell ref="C70:C71"/>
    <mergeCell ref="D69:D70"/>
    <mergeCell ref="E69:E70"/>
    <mergeCell ref="F69:F70"/>
    <mergeCell ref="G69:G70"/>
    <mergeCell ref="H69:H70"/>
    <mergeCell ref="I72:J73"/>
    <mergeCell ref="K72:L73"/>
    <mergeCell ref="M72:M73"/>
    <mergeCell ref="N72:O73"/>
    <mergeCell ref="C73:C74"/>
    <mergeCell ref="D72:D73"/>
    <mergeCell ref="E72:E73"/>
    <mergeCell ref="F72:F73"/>
    <mergeCell ref="G72:G73"/>
    <mergeCell ref="H72:H73"/>
    <mergeCell ref="I75:J76"/>
    <mergeCell ref="K75:L76"/>
    <mergeCell ref="M75:M76"/>
    <mergeCell ref="N75:O76"/>
    <mergeCell ref="C76:C77"/>
    <mergeCell ref="D75:D76"/>
    <mergeCell ref="E75:E76"/>
    <mergeCell ref="F75:F76"/>
    <mergeCell ref="G75:G76"/>
    <mergeCell ref="H75:H76"/>
    <mergeCell ref="I78:J79"/>
    <mergeCell ref="K78:L79"/>
    <mergeCell ref="M78:M79"/>
    <mergeCell ref="N78:O79"/>
    <mergeCell ref="C79:C80"/>
    <mergeCell ref="D78:D79"/>
    <mergeCell ref="E78:E79"/>
    <mergeCell ref="F78:F79"/>
    <mergeCell ref="G78:G79"/>
    <mergeCell ref="H78:H79"/>
    <mergeCell ref="I81:J84"/>
    <mergeCell ref="K81:L84"/>
    <mergeCell ref="M81:M84"/>
    <mergeCell ref="N81:O84"/>
    <mergeCell ref="C84:C85"/>
    <mergeCell ref="D81:D84"/>
    <mergeCell ref="E81:E84"/>
    <mergeCell ref="F81:F84"/>
    <mergeCell ref="G81:G84"/>
    <mergeCell ref="H81:H84"/>
    <mergeCell ref="I86:J89"/>
    <mergeCell ref="K86:L89"/>
    <mergeCell ref="M86:M89"/>
    <mergeCell ref="N86:O89"/>
    <mergeCell ref="C89:C90"/>
    <mergeCell ref="D86:D89"/>
    <mergeCell ref="E86:E89"/>
    <mergeCell ref="F86:F89"/>
    <mergeCell ref="G86:G89"/>
    <mergeCell ref="H86:H89"/>
    <mergeCell ref="C87:C88"/>
    <mergeCell ref="I91:J92"/>
    <mergeCell ref="K91:L92"/>
    <mergeCell ref="M91:M92"/>
    <mergeCell ref="N91:O92"/>
    <mergeCell ref="C92:C93"/>
    <mergeCell ref="D91:D92"/>
    <mergeCell ref="E91:E92"/>
    <mergeCell ref="F91:F92"/>
    <mergeCell ref="G91:G92"/>
    <mergeCell ref="H91:H92"/>
    <mergeCell ref="C96:C97"/>
    <mergeCell ref="I97:J97"/>
    <mergeCell ref="K97:L97"/>
    <mergeCell ref="I94:J94"/>
    <mergeCell ref="K94:L94"/>
    <mergeCell ref="N94:O94"/>
    <mergeCell ref="D95:D96"/>
    <mergeCell ref="E95:E96"/>
    <mergeCell ref="F95:F96"/>
    <mergeCell ref="G95:G96"/>
    <mergeCell ref="H95:I96"/>
    <mergeCell ref="J95:K96"/>
    <mergeCell ref="M96:M97"/>
  </mergeCells>
  <pageMargins left="0" right="0" top="0" bottom="0" header="0" footer="0"/>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94"/>
  <sheetViews>
    <sheetView tabSelected="1" view="pageBreakPreview" topLeftCell="A32" zoomScaleSheetLayoutView="100" workbookViewId="0">
      <selection activeCell="AC42" sqref="AC42"/>
    </sheetView>
  </sheetViews>
  <sheetFormatPr defaultRowHeight="15" x14ac:dyDescent="0.25"/>
  <cols>
    <col min="1" max="1" width="3" style="47" bestFit="1" customWidth="1"/>
    <col min="2" max="2" width="13" style="47" customWidth="1"/>
    <col min="3" max="3" width="26.28515625" style="47" hidden="1" customWidth="1"/>
    <col min="4" max="4" width="9.140625" style="47" customWidth="1"/>
    <col min="5" max="5" width="0.85546875" style="47" hidden="1" customWidth="1"/>
    <col min="6" max="6" width="8.5703125" style="47" customWidth="1"/>
    <col min="7" max="7" width="20.5703125" style="47" hidden="1" customWidth="1"/>
    <col min="8" max="8" width="9.5703125" style="47" customWidth="1"/>
    <col min="9" max="9" width="3" style="47" customWidth="1"/>
    <col min="10" max="10" width="20.42578125" style="47" hidden="1" customWidth="1"/>
    <col min="11" max="11" width="3" style="47" hidden="1" customWidth="1"/>
    <col min="12" max="12" width="9.85546875" style="47" customWidth="1"/>
    <col min="13" max="13" width="19.42578125" style="47" hidden="1" customWidth="1"/>
    <col min="14" max="14" width="8.28515625" style="47" customWidth="1"/>
    <col min="15" max="15" width="20.42578125" style="47" hidden="1" customWidth="1"/>
    <col min="16" max="16" width="9.42578125" style="47" customWidth="1"/>
    <col min="17" max="17" width="20.42578125" style="47" hidden="1" customWidth="1"/>
    <col min="18" max="18" width="2.85546875" style="47" hidden="1" customWidth="1"/>
    <col min="19" max="19" width="9.5703125" style="47" customWidth="1"/>
    <col min="20" max="20" width="19.42578125" style="47" hidden="1" customWidth="1"/>
    <col min="21" max="21" width="8.85546875" style="47" customWidth="1"/>
    <col min="22" max="22" width="20.42578125" style="47" hidden="1" customWidth="1"/>
    <col min="23" max="23" width="10.42578125" style="47" customWidth="1"/>
    <col min="24" max="24" width="9.42578125" hidden="1" customWidth="1"/>
    <col min="25" max="25" width="16.7109375" bestFit="1" customWidth="1"/>
  </cols>
  <sheetData>
    <row r="1" spans="1:23" x14ac:dyDescent="0.25">
      <c r="B1" s="121" t="s">
        <v>240</v>
      </c>
      <c r="C1" s="121"/>
      <c r="D1" s="121"/>
      <c r="E1" s="121"/>
      <c r="F1" s="121"/>
      <c r="G1" s="121"/>
      <c r="H1" s="121"/>
      <c r="I1" s="121"/>
      <c r="J1" s="121"/>
      <c r="K1" s="121"/>
      <c r="L1" s="121"/>
      <c r="M1" s="121"/>
      <c r="N1" s="121"/>
      <c r="O1" s="121"/>
      <c r="P1" s="121"/>
      <c r="Q1" s="121"/>
      <c r="R1" s="121"/>
      <c r="S1" s="121"/>
      <c r="T1" s="121"/>
      <c r="U1" s="121"/>
      <c r="V1" s="121"/>
      <c r="W1" s="121"/>
    </row>
    <row r="2" spans="1:23" ht="0.75" customHeight="1" x14ac:dyDescent="0.25">
      <c r="A2" s="34"/>
      <c r="B2" s="45"/>
      <c r="C2" s="45"/>
      <c r="D2" s="45"/>
      <c r="E2" s="45"/>
      <c r="F2" s="45"/>
      <c r="G2" s="45"/>
      <c r="H2" s="45"/>
      <c r="I2" s="45"/>
      <c r="J2" s="45"/>
      <c r="K2" s="45"/>
      <c r="L2" s="45"/>
      <c r="M2" s="46"/>
      <c r="N2" s="45"/>
      <c r="O2" s="45"/>
      <c r="P2" s="45"/>
      <c r="Q2" s="45"/>
      <c r="R2" s="45"/>
      <c r="S2" s="45"/>
      <c r="T2" s="45"/>
      <c r="U2" s="45"/>
      <c r="V2" s="45"/>
      <c r="W2" s="46"/>
    </row>
    <row r="3" spans="1:23" x14ac:dyDescent="0.25">
      <c r="B3" s="49" t="s">
        <v>0</v>
      </c>
      <c r="C3" s="49"/>
      <c r="D3" s="49"/>
      <c r="E3" s="49"/>
      <c r="F3" s="49"/>
      <c r="G3" s="49"/>
      <c r="H3" s="49"/>
      <c r="I3" s="49"/>
      <c r="J3" s="49"/>
      <c r="K3" s="49"/>
      <c r="L3" s="49"/>
      <c r="M3" s="49"/>
      <c r="N3" s="49"/>
      <c r="O3" s="49"/>
      <c r="P3" s="49"/>
      <c r="Q3" s="49"/>
      <c r="R3" s="49"/>
      <c r="S3" s="49"/>
      <c r="T3" s="49"/>
      <c r="U3" s="49"/>
      <c r="V3" s="49"/>
      <c r="W3" s="49"/>
    </row>
    <row r="4" spans="1:23" x14ac:dyDescent="0.25">
      <c r="A4" s="34"/>
      <c r="B4" s="45"/>
      <c r="C4" s="45"/>
      <c r="D4" s="45"/>
      <c r="E4" s="45"/>
      <c r="F4" s="45"/>
      <c r="G4" s="45"/>
      <c r="H4" s="45"/>
      <c r="I4" s="45"/>
      <c r="J4" s="45"/>
      <c r="K4" s="45"/>
      <c r="L4" s="45"/>
      <c r="M4" s="46"/>
      <c r="N4" s="45"/>
      <c r="O4" s="46"/>
      <c r="P4" s="45"/>
      <c r="Q4" s="45"/>
      <c r="R4" s="45"/>
      <c r="S4" s="45"/>
      <c r="T4" s="45"/>
      <c r="U4" s="85" t="s">
        <v>241</v>
      </c>
      <c r="V4" s="45"/>
      <c r="W4" s="46"/>
    </row>
    <row r="5" spans="1:23" x14ac:dyDescent="0.25">
      <c r="B5" s="48" t="s">
        <v>180</v>
      </c>
      <c r="C5" s="48"/>
      <c r="D5" s="133" t="s">
        <v>3</v>
      </c>
      <c r="E5" s="133"/>
      <c r="F5" s="133"/>
      <c r="I5" s="50"/>
      <c r="J5" s="51" t="s">
        <v>5</v>
      </c>
      <c r="K5" s="52"/>
      <c r="L5" s="122" t="s">
        <v>4</v>
      </c>
      <c r="M5" s="122"/>
      <c r="N5" s="122"/>
      <c r="O5" s="122"/>
      <c r="P5" s="122"/>
      <c r="Q5" s="52"/>
      <c r="R5" s="123" t="s">
        <v>5</v>
      </c>
      <c r="S5" s="124"/>
      <c r="T5" s="124"/>
      <c r="U5" s="124"/>
      <c r="V5" s="124"/>
      <c r="W5" s="50"/>
    </row>
    <row r="6" spans="1:23" ht="12.75" customHeight="1" x14ac:dyDescent="0.25">
      <c r="B6" s="48" t="s">
        <v>181</v>
      </c>
      <c r="C6" s="48"/>
      <c r="D6" s="53"/>
      <c r="E6" s="53"/>
      <c r="F6" s="53"/>
      <c r="G6" s="53"/>
      <c r="H6" s="53"/>
      <c r="I6" s="53"/>
      <c r="J6" s="54"/>
      <c r="K6" s="54"/>
      <c r="L6" s="54"/>
      <c r="M6" s="54"/>
      <c r="N6" s="54"/>
      <c r="O6" s="54"/>
      <c r="P6" s="54"/>
      <c r="Q6" s="54"/>
      <c r="R6" s="54"/>
      <c r="S6" s="54"/>
      <c r="T6" s="54"/>
      <c r="U6" s="54"/>
      <c r="V6" s="54"/>
      <c r="W6" s="34"/>
    </row>
    <row r="7" spans="1:23" ht="10.5" customHeight="1" x14ac:dyDescent="0.25">
      <c r="A7" s="34"/>
      <c r="B7" s="45"/>
      <c r="C7" s="55" t="s">
        <v>182</v>
      </c>
      <c r="D7" s="56" t="s">
        <v>6</v>
      </c>
      <c r="E7" s="55" t="s">
        <v>182</v>
      </c>
      <c r="F7" s="56" t="s">
        <v>7</v>
      </c>
      <c r="G7" s="55" t="s">
        <v>182</v>
      </c>
      <c r="H7" s="56" t="s">
        <v>8</v>
      </c>
      <c r="I7" s="56"/>
      <c r="J7" s="55" t="s">
        <v>182</v>
      </c>
      <c r="K7" s="55"/>
      <c r="L7" s="56" t="s">
        <v>6</v>
      </c>
      <c r="M7" s="55" t="s">
        <v>182</v>
      </c>
      <c r="N7" s="56" t="s">
        <v>7</v>
      </c>
      <c r="O7" s="55" t="s">
        <v>182</v>
      </c>
      <c r="P7" s="56" t="s">
        <v>8</v>
      </c>
      <c r="Q7" s="55" t="s">
        <v>182</v>
      </c>
      <c r="R7" s="56"/>
      <c r="S7" s="56" t="s">
        <v>6</v>
      </c>
      <c r="T7" s="55" t="s">
        <v>182</v>
      </c>
      <c r="U7" s="56" t="s">
        <v>7</v>
      </c>
      <c r="V7" s="55" t="s">
        <v>182</v>
      </c>
      <c r="W7" s="56" t="s">
        <v>8</v>
      </c>
    </row>
    <row r="8" spans="1:23" x14ac:dyDescent="0.25">
      <c r="A8" s="34"/>
      <c r="B8" s="30"/>
      <c r="C8" s="30"/>
      <c r="D8" s="30"/>
      <c r="E8" s="30"/>
      <c r="F8" s="30"/>
      <c r="G8" s="30"/>
      <c r="H8" s="30"/>
      <c r="I8" s="30"/>
      <c r="J8" s="30"/>
      <c r="K8" s="30"/>
      <c r="L8" s="29" t="s">
        <v>183</v>
      </c>
      <c r="M8" s="30"/>
      <c r="N8" s="30"/>
      <c r="O8" s="30"/>
      <c r="P8" s="30"/>
      <c r="Q8" s="30"/>
      <c r="R8" s="30"/>
      <c r="S8" s="30"/>
      <c r="T8" s="30"/>
      <c r="U8" s="30"/>
      <c r="V8" s="30"/>
      <c r="W8" s="30"/>
    </row>
    <row r="9" spans="1:23" x14ac:dyDescent="0.25">
      <c r="A9" s="33"/>
      <c r="B9" s="43" t="s">
        <v>39</v>
      </c>
      <c r="C9" s="57">
        <v>379028394410</v>
      </c>
      <c r="D9" s="137">
        <v>38541.18</v>
      </c>
      <c r="E9" s="134"/>
      <c r="F9" s="44">
        <v>31.66</v>
      </c>
      <c r="G9" s="58"/>
      <c r="H9" s="138">
        <f>D9+F9</f>
        <v>38572.840000000004</v>
      </c>
      <c r="I9" s="31" t="s">
        <v>184</v>
      </c>
      <c r="J9" s="57">
        <v>444941583850</v>
      </c>
      <c r="K9" s="59"/>
      <c r="L9" s="60">
        <f>ROUND(C9/10000000,2)</f>
        <v>37902.839999999997</v>
      </c>
      <c r="M9" s="61">
        <v>1107043218</v>
      </c>
      <c r="N9" s="62">
        <f>ROUND(M9/10000000,2)</f>
        <v>110.7</v>
      </c>
      <c r="O9" s="57">
        <f t="shared" ref="O9:O15" si="0">C9+M9</f>
        <v>380135437628</v>
      </c>
      <c r="P9" s="60">
        <f t="shared" ref="P9:P21" si="1">L9+N9</f>
        <v>38013.539999999994</v>
      </c>
      <c r="Q9" s="57">
        <v>277283683497</v>
      </c>
      <c r="R9" s="63"/>
      <c r="S9" s="60">
        <v>44494.16</v>
      </c>
      <c r="T9" s="61">
        <v>1311194791</v>
      </c>
      <c r="U9" s="62">
        <v>131.12</v>
      </c>
      <c r="V9" s="57">
        <v>446252778641</v>
      </c>
      <c r="W9" s="60">
        <v>44625.279999999999</v>
      </c>
    </row>
    <row r="10" spans="1:23" ht="20.25" customHeight="1" x14ac:dyDescent="0.25">
      <c r="A10" s="33"/>
      <c r="B10" s="43" t="s">
        <v>43</v>
      </c>
      <c r="C10" s="57">
        <v>261405834546</v>
      </c>
      <c r="D10" s="44">
        <v>25694.07</v>
      </c>
      <c r="E10" s="134"/>
      <c r="F10" s="44"/>
      <c r="G10" s="58"/>
      <c r="H10" s="58">
        <f t="shared" ref="H10:H43" si="2">D10+F10</f>
        <v>25694.07</v>
      </c>
      <c r="I10" s="31" t="s">
        <v>185</v>
      </c>
      <c r="J10" s="57">
        <v>269519876375.5</v>
      </c>
      <c r="K10" s="59"/>
      <c r="L10" s="60">
        <f>ROUND(C10/10000000,2)</f>
        <v>26140.58</v>
      </c>
      <c r="M10" s="59"/>
      <c r="N10" s="59"/>
      <c r="O10" s="57">
        <f t="shared" si="0"/>
        <v>261405834546</v>
      </c>
      <c r="P10" s="60">
        <f t="shared" si="1"/>
        <v>26140.58</v>
      </c>
      <c r="Q10" s="57">
        <v>189902266597</v>
      </c>
      <c r="R10" s="63"/>
      <c r="S10" s="60">
        <v>26951.99</v>
      </c>
      <c r="T10" s="59"/>
      <c r="U10" s="63"/>
      <c r="V10" s="57">
        <v>269519876375.5</v>
      </c>
      <c r="W10" s="60">
        <v>26951.99</v>
      </c>
    </row>
    <row r="11" spans="1:23" x14ac:dyDescent="0.25">
      <c r="A11" s="33"/>
      <c r="B11" s="43" t="s">
        <v>47</v>
      </c>
      <c r="C11" s="57">
        <v>251887707397</v>
      </c>
      <c r="D11" s="58">
        <v>26998.47</v>
      </c>
      <c r="E11" s="58"/>
      <c r="F11" s="58"/>
      <c r="G11" s="58"/>
      <c r="H11" s="58">
        <f t="shared" si="2"/>
        <v>26998.47</v>
      </c>
      <c r="I11" s="31" t="s">
        <v>186</v>
      </c>
      <c r="J11" s="57">
        <v>233268475665.04999</v>
      </c>
      <c r="K11" s="59"/>
      <c r="L11" s="60">
        <f>ROUND(C11/10000000,2)</f>
        <v>25188.77</v>
      </c>
      <c r="M11" s="59"/>
      <c r="N11" s="59"/>
      <c r="O11" s="57">
        <f t="shared" si="0"/>
        <v>251887707397</v>
      </c>
      <c r="P11" s="60">
        <f t="shared" si="1"/>
        <v>25188.77</v>
      </c>
      <c r="Q11" s="57">
        <v>209892725045.32001</v>
      </c>
      <c r="R11" s="63"/>
      <c r="S11" s="60">
        <v>23326.85</v>
      </c>
      <c r="T11" s="59"/>
      <c r="U11" s="63"/>
      <c r="V11" s="57">
        <v>233268475665.04999</v>
      </c>
      <c r="W11" s="60">
        <v>23326.85</v>
      </c>
    </row>
    <row r="12" spans="1:23" x14ac:dyDescent="0.25">
      <c r="A12" s="33"/>
      <c r="B12" s="43" t="s">
        <v>187</v>
      </c>
      <c r="C12" s="57">
        <v>158991877754</v>
      </c>
      <c r="D12" s="58">
        <v>13817.97</v>
      </c>
      <c r="E12" s="58"/>
      <c r="F12" s="58"/>
      <c r="G12" s="58"/>
      <c r="H12" s="58">
        <f t="shared" si="2"/>
        <v>13817.97</v>
      </c>
      <c r="I12" s="32" t="s">
        <v>188</v>
      </c>
      <c r="J12" s="57">
        <v>163331722287</v>
      </c>
      <c r="K12" s="59"/>
      <c r="L12" s="60">
        <f>ROUNDDOWN(C12/10000000,2)</f>
        <v>15899.18</v>
      </c>
      <c r="M12" s="59"/>
      <c r="N12" s="59"/>
      <c r="O12" s="57">
        <f t="shared" si="0"/>
        <v>158991877754</v>
      </c>
      <c r="P12" s="60">
        <f t="shared" si="1"/>
        <v>15899.18</v>
      </c>
      <c r="Q12" s="57">
        <v>179696449392</v>
      </c>
      <c r="R12" s="63"/>
      <c r="S12" s="60">
        <v>16333.17</v>
      </c>
      <c r="T12" s="59"/>
      <c r="U12" s="63"/>
      <c r="V12" s="57">
        <v>163331722287</v>
      </c>
      <c r="W12" s="60">
        <v>16333.17</v>
      </c>
    </row>
    <row r="13" spans="1:23" x14ac:dyDescent="0.25">
      <c r="A13" s="33"/>
      <c r="B13" s="43" t="s">
        <v>58</v>
      </c>
      <c r="C13" s="61">
        <v>20067059860</v>
      </c>
      <c r="D13" s="58">
        <v>1874.92</v>
      </c>
      <c r="E13" s="58"/>
      <c r="F13" s="58">
        <v>170.27</v>
      </c>
      <c r="G13" s="58"/>
      <c r="H13" s="58">
        <f t="shared" si="2"/>
        <v>2045.19</v>
      </c>
      <c r="I13" s="64"/>
      <c r="J13" s="61">
        <v>21488061061</v>
      </c>
      <c r="K13" s="63"/>
      <c r="L13" s="60">
        <f>ROUNDDOWN(C13/10000000,2)</f>
        <v>2006.7</v>
      </c>
      <c r="M13" s="61">
        <v>4564187780</v>
      </c>
      <c r="N13" s="62">
        <f>ROUND(M13/10000000,2)</f>
        <v>456.42</v>
      </c>
      <c r="O13" s="61">
        <f t="shared" si="0"/>
        <v>24631247640</v>
      </c>
      <c r="P13" s="60">
        <f t="shared" si="1"/>
        <v>2463.12</v>
      </c>
      <c r="Q13" s="61">
        <v>20934437078</v>
      </c>
      <c r="R13" s="63"/>
      <c r="S13" s="60">
        <v>2148.81</v>
      </c>
      <c r="T13" s="61">
        <v>1153305659</v>
      </c>
      <c r="U13" s="62">
        <v>115.33</v>
      </c>
      <c r="V13" s="61">
        <v>22641366720</v>
      </c>
      <c r="W13" s="60">
        <v>2264.1400000000003</v>
      </c>
    </row>
    <row r="14" spans="1:23" x14ac:dyDescent="0.25">
      <c r="A14" s="33"/>
      <c r="B14" s="43" t="s">
        <v>61</v>
      </c>
      <c r="C14" s="61">
        <v>18470366247</v>
      </c>
      <c r="D14" s="58">
        <v>1723.83</v>
      </c>
      <c r="E14" s="58"/>
      <c r="F14" s="58">
        <v>1.28</v>
      </c>
      <c r="G14" s="58"/>
      <c r="H14" s="58">
        <f t="shared" si="2"/>
        <v>1725.11</v>
      </c>
      <c r="J14" s="61">
        <v>41539717984</v>
      </c>
      <c r="K14" s="63"/>
      <c r="L14" s="60">
        <f>ROUND(C14/10000000,2)</f>
        <v>1847.04</v>
      </c>
      <c r="M14" s="65">
        <v>28475837</v>
      </c>
      <c r="N14" s="62">
        <f>ROUND(M14/10000000,2)</f>
        <v>2.85</v>
      </c>
      <c r="O14" s="61">
        <f t="shared" si="0"/>
        <v>18498842084</v>
      </c>
      <c r="P14" s="60">
        <f t="shared" si="1"/>
        <v>1849.8899999999999</v>
      </c>
      <c r="Q14" s="61">
        <v>65474847054</v>
      </c>
      <c r="R14" s="63"/>
      <c r="S14" s="60">
        <v>4153.97</v>
      </c>
      <c r="T14" s="59"/>
      <c r="U14" s="63"/>
      <c r="V14" s="61">
        <v>41539717984</v>
      </c>
      <c r="W14" s="60">
        <v>4153.97</v>
      </c>
    </row>
    <row r="15" spans="1:23" x14ac:dyDescent="0.25">
      <c r="A15" s="33"/>
      <c r="B15" s="43" t="s">
        <v>67</v>
      </c>
      <c r="C15" s="63"/>
      <c r="D15" s="58"/>
      <c r="E15" s="58"/>
      <c r="F15" s="58">
        <v>1632.66</v>
      </c>
      <c r="G15" s="58"/>
      <c r="H15" s="58">
        <f t="shared" si="2"/>
        <v>1632.66</v>
      </c>
      <c r="J15" s="65">
        <v>68547795</v>
      </c>
      <c r="K15" s="63"/>
      <c r="L15" s="63">
        <f>ROUND(C15/10000000,2)</f>
        <v>0</v>
      </c>
      <c r="M15" s="61">
        <v>18729184768</v>
      </c>
      <c r="N15" s="60">
        <f>ROUND(M15/10000000,2)</f>
        <v>1872.92</v>
      </c>
      <c r="O15" s="61">
        <f t="shared" si="0"/>
        <v>18729184768</v>
      </c>
      <c r="P15" s="60">
        <f t="shared" si="1"/>
        <v>1872.92</v>
      </c>
      <c r="Q15" s="66">
        <v>34560683</v>
      </c>
      <c r="R15" s="63"/>
      <c r="S15" s="62">
        <v>6.85</v>
      </c>
      <c r="T15" s="61">
        <v>23168534051</v>
      </c>
      <c r="U15" s="60">
        <v>2316.86</v>
      </c>
      <c r="V15" s="61">
        <v>23237081846</v>
      </c>
      <c r="W15" s="60">
        <v>2323.71</v>
      </c>
    </row>
    <row r="16" spans="1:23" x14ac:dyDescent="0.25">
      <c r="A16" s="33"/>
      <c r="B16" s="43" t="s">
        <v>189</v>
      </c>
      <c r="C16" s="59"/>
      <c r="D16" s="58"/>
      <c r="E16" s="58"/>
      <c r="F16" s="58"/>
      <c r="G16" s="58"/>
      <c r="H16" s="58"/>
      <c r="J16" s="63"/>
      <c r="K16" s="63"/>
      <c r="L16" s="59"/>
      <c r="M16" s="59"/>
      <c r="N16" s="59"/>
      <c r="O16" s="63"/>
      <c r="P16" s="63">
        <f t="shared" si="1"/>
        <v>0</v>
      </c>
      <c r="Q16" s="63"/>
      <c r="R16" s="63"/>
      <c r="S16" s="63"/>
      <c r="T16" s="59"/>
      <c r="U16" s="63"/>
      <c r="V16" s="63"/>
      <c r="W16" s="63"/>
    </row>
    <row r="17" spans="1:23" x14ac:dyDescent="0.25">
      <c r="B17" s="43" t="s">
        <v>190</v>
      </c>
      <c r="C17" s="63"/>
      <c r="D17" s="58">
        <v>1635.13</v>
      </c>
      <c r="E17" s="58"/>
      <c r="F17" s="58"/>
      <c r="G17" s="58"/>
      <c r="H17" s="58">
        <f t="shared" si="2"/>
        <v>1635.13</v>
      </c>
      <c r="J17" s="61">
        <v>11800177856</v>
      </c>
      <c r="K17" s="63"/>
      <c r="L17" s="63">
        <f>ROUND(C17/10000000,2)</f>
        <v>0</v>
      </c>
      <c r="M17" s="59"/>
      <c r="N17" s="59"/>
      <c r="O17" s="63">
        <f>C17+M17</f>
        <v>0</v>
      </c>
      <c r="P17" s="63">
        <f t="shared" si="1"/>
        <v>0</v>
      </c>
      <c r="Q17" s="61">
        <v>11472485865</v>
      </c>
      <c r="R17" s="63"/>
      <c r="S17" s="60">
        <v>1180.02</v>
      </c>
      <c r="T17" s="59"/>
      <c r="U17" s="63"/>
      <c r="V17" s="61">
        <v>11800177856</v>
      </c>
      <c r="W17" s="60">
        <v>1180.02</v>
      </c>
    </row>
    <row r="18" spans="1:23" x14ac:dyDescent="0.25">
      <c r="A18" s="33"/>
      <c r="B18" s="43" t="s">
        <v>75</v>
      </c>
      <c r="C18" s="61">
        <v>2393250615</v>
      </c>
      <c r="D18" s="58">
        <v>113.82</v>
      </c>
      <c r="E18" s="58"/>
      <c r="F18" s="58"/>
      <c r="G18" s="58"/>
      <c r="H18" s="58">
        <f t="shared" si="2"/>
        <v>113.82</v>
      </c>
      <c r="J18" s="61">
        <v>4751308243</v>
      </c>
      <c r="K18" s="63"/>
      <c r="L18" s="62">
        <f>ROUND(C18/10000000,2)</f>
        <v>239.33</v>
      </c>
      <c r="M18" s="59"/>
      <c r="N18" s="59"/>
      <c r="O18" s="61">
        <f>C18+M18</f>
        <v>2393250615</v>
      </c>
      <c r="P18" s="62">
        <f t="shared" si="1"/>
        <v>239.33</v>
      </c>
      <c r="Q18" s="61">
        <v>5578303498</v>
      </c>
      <c r="R18" s="63"/>
      <c r="S18" s="62">
        <v>475.13</v>
      </c>
      <c r="T18" s="59"/>
      <c r="U18" s="63"/>
      <c r="V18" s="61">
        <v>4751308243</v>
      </c>
      <c r="W18" s="62">
        <v>475.13</v>
      </c>
    </row>
    <row r="19" spans="1:23" x14ac:dyDescent="0.25">
      <c r="A19" s="33"/>
      <c r="B19" s="43" t="s">
        <v>191</v>
      </c>
      <c r="C19" s="59"/>
      <c r="D19" s="58"/>
      <c r="E19" s="58"/>
      <c r="F19" s="58"/>
      <c r="G19" s="58"/>
      <c r="H19" s="58"/>
      <c r="J19" s="63"/>
      <c r="K19" s="63"/>
      <c r="L19" s="59"/>
      <c r="M19" s="59"/>
      <c r="N19" s="59"/>
      <c r="O19" s="59"/>
      <c r="P19" s="63">
        <f t="shared" si="1"/>
        <v>0</v>
      </c>
      <c r="Q19" s="63"/>
      <c r="R19" s="63"/>
      <c r="S19" s="63"/>
      <c r="T19" s="59"/>
      <c r="U19" s="63"/>
      <c r="V19" s="63"/>
      <c r="W19" s="63"/>
    </row>
    <row r="20" spans="1:23" x14ac:dyDescent="0.25">
      <c r="B20" s="43" t="s">
        <v>192</v>
      </c>
      <c r="C20" s="61">
        <v>2845494154</v>
      </c>
      <c r="D20" s="58">
        <v>274.54000000000002</v>
      </c>
      <c r="E20" s="58"/>
      <c r="F20" s="58">
        <v>0.15</v>
      </c>
      <c r="G20" s="58"/>
      <c r="H20" s="58">
        <f t="shared" si="2"/>
        <v>274.69</v>
      </c>
      <c r="J20" s="61">
        <v>2605745618</v>
      </c>
      <c r="K20" s="63"/>
      <c r="L20" s="62">
        <f>ROUND(C20/10000000,2)</f>
        <v>284.55</v>
      </c>
      <c r="M20" s="65">
        <v>12372793</v>
      </c>
      <c r="N20" s="62">
        <f>ROUND(M20/10000000,2)</f>
        <v>1.24</v>
      </c>
      <c r="O20" s="61">
        <f>C20+M20</f>
        <v>2857866947</v>
      </c>
      <c r="P20" s="62">
        <f t="shared" si="1"/>
        <v>285.79000000000002</v>
      </c>
      <c r="Q20" s="61">
        <v>2498201255</v>
      </c>
      <c r="R20" s="63"/>
      <c r="S20" s="62">
        <v>260.57</v>
      </c>
      <c r="T20" s="66">
        <v>9774617</v>
      </c>
      <c r="U20" s="62">
        <v>0.98</v>
      </c>
      <c r="V20" s="61">
        <v>2615520235</v>
      </c>
      <c r="W20" s="62">
        <v>261.55</v>
      </c>
    </row>
    <row r="21" spans="1:23" x14ac:dyDescent="0.25">
      <c r="A21" s="33"/>
      <c r="B21" s="43" t="s">
        <v>94</v>
      </c>
      <c r="C21" s="61">
        <v>14868116420</v>
      </c>
      <c r="D21" s="58">
        <v>1556.51</v>
      </c>
      <c r="E21" s="58"/>
      <c r="F21" s="58">
        <v>1.82</v>
      </c>
      <c r="G21" s="58"/>
      <c r="H21" s="58">
        <f t="shared" si="2"/>
        <v>1558.33</v>
      </c>
      <c r="J21" s="61">
        <v>12859210030</v>
      </c>
      <c r="K21" s="63"/>
      <c r="L21" s="60">
        <f>ROUND(C21/10000000,2)</f>
        <v>1486.81</v>
      </c>
      <c r="M21" s="65">
        <v>29801372</v>
      </c>
      <c r="N21" s="62">
        <f>ROUND(M21/10000000,2)</f>
        <v>2.98</v>
      </c>
      <c r="O21" s="61">
        <f>C21+M21</f>
        <v>14897917792</v>
      </c>
      <c r="P21" s="60">
        <f t="shared" si="1"/>
        <v>1489.79</v>
      </c>
      <c r="Q21" s="61">
        <v>10391273213</v>
      </c>
      <c r="R21" s="63"/>
      <c r="S21" s="60">
        <v>1285.92</v>
      </c>
      <c r="T21" s="65">
        <v>31783134</v>
      </c>
      <c r="U21" s="62">
        <v>3.18</v>
      </c>
      <c r="V21" s="61">
        <v>12890993164</v>
      </c>
      <c r="W21" s="60">
        <v>1289.0999999999999</v>
      </c>
    </row>
    <row r="22" spans="1:23" x14ac:dyDescent="0.25">
      <c r="A22" s="33"/>
      <c r="B22" s="43" t="s">
        <v>193</v>
      </c>
      <c r="C22" s="59"/>
      <c r="D22" s="67"/>
      <c r="E22" s="67"/>
      <c r="F22" s="67"/>
      <c r="G22" s="67"/>
      <c r="H22" s="58"/>
      <c r="J22" s="63"/>
      <c r="K22" s="63"/>
      <c r="Q22" s="63"/>
      <c r="R22" s="63"/>
      <c r="S22" s="63"/>
      <c r="T22" s="59"/>
      <c r="U22" s="63"/>
      <c r="V22" s="63"/>
      <c r="W22" s="63"/>
    </row>
    <row r="23" spans="1:23" x14ac:dyDescent="0.25">
      <c r="B23" s="43" t="s">
        <v>194</v>
      </c>
      <c r="C23" s="61">
        <v>1389181875</v>
      </c>
      <c r="D23" s="58">
        <v>188.71</v>
      </c>
      <c r="E23" s="58"/>
      <c r="F23" s="58">
        <v>0.17</v>
      </c>
      <c r="G23" s="58"/>
      <c r="H23" s="58">
        <f t="shared" si="2"/>
        <v>188.88</v>
      </c>
      <c r="J23" s="61">
        <v>1673679291</v>
      </c>
      <c r="K23" s="63"/>
      <c r="L23" s="62">
        <f>ROUND(C23/10000000,2)</f>
        <v>138.91999999999999</v>
      </c>
      <c r="M23" s="66">
        <v>1427962</v>
      </c>
      <c r="N23" s="62">
        <f>ROUND(M23/10000000,2)</f>
        <v>0.14000000000000001</v>
      </c>
      <c r="O23" s="61">
        <f>C23+M23</f>
        <v>1390609837</v>
      </c>
      <c r="P23" s="62">
        <f t="shared" ref="P23:P45" si="3">L23+N23</f>
        <v>139.05999999999997</v>
      </c>
      <c r="Q23" s="61">
        <v>2108530678</v>
      </c>
      <c r="R23" s="63"/>
      <c r="S23" s="62">
        <v>167.37</v>
      </c>
      <c r="T23" s="68">
        <v>9947261</v>
      </c>
      <c r="U23" s="62">
        <v>0.99</v>
      </c>
      <c r="V23" s="61">
        <v>1683626552</v>
      </c>
      <c r="W23" s="62">
        <v>168.36</v>
      </c>
    </row>
    <row r="24" spans="1:23" x14ac:dyDescent="0.25">
      <c r="A24" s="33"/>
      <c r="B24" s="43" t="s">
        <v>195</v>
      </c>
      <c r="C24" s="59"/>
      <c r="D24" s="58"/>
      <c r="E24" s="58"/>
      <c r="F24" s="58"/>
      <c r="G24" s="58"/>
      <c r="H24" s="58"/>
      <c r="J24" s="63"/>
      <c r="K24" s="63"/>
      <c r="L24" s="59"/>
      <c r="M24" s="59"/>
      <c r="N24" s="59"/>
      <c r="O24" s="63"/>
      <c r="P24" s="63">
        <f t="shared" si="3"/>
        <v>0</v>
      </c>
      <c r="Q24" s="63"/>
      <c r="R24" s="63"/>
      <c r="S24" s="63"/>
      <c r="T24" s="59"/>
      <c r="U24" s="63"/>
      <c r="V24" s="63"/>
      <c r="W24" s="63"/>
    </row>
    <row r="25" spans="1:23" x14ac:dyDescent="0.25">
      <c r="B25" s="43" t="s">
        <v>196</v>
      </c>
      <c r="C25" s="65">
        <v>563656411</v>
      </c>
      <c r="D25" s="58">
        <v>75.34</v>
      </c>
      <c r="E25" s="58"/>
      <c r="F25" s="58">
        <v>2.0099999999999998</v>
      </c>
      <c r="G25" s="58"/>
      <c r="H25" s="58">
        <f t="shared" si="2"/>
        <v>77.350000000000009</v>
      </c>
      <c r="J25" s="65">
        <v>869922500</v>
      </c>
      <c r="K25" s="63"/>
      <c r="L25" s="62">
        <f>ROUNDDOWN(C25/10000000,2)</f>
        <v>56.36</v>
      </c>
      <c r="M25" s="65">
        <v>10462349</v>
      </c>
      <c r="N25" s="62">
        <f>ROUND(M25/10000000,2)</f>
        <v>1.05</v>
      </c>
      <c r="O25" s="65">
        <f>C25+M25</f>
        <v>574118760</v>
      </c>
      <c r="P25" s="62">
        <f t="shared" si="3"/>
        <v>57.41</v>
      </c>
      <c r="Q25" s="65">
        <v>836262545</v>
      </c>
      <c r="R25" s="63"/>
      <c r="S25" s="62">
        <v>86.99</v>
      </c>
      <c r="T25" s="65">
        <v>21826352</v>
      </c>
      <c r="U25" s="62">
        <v>2.1800000000000002</v>
      </c>
      <c r="V25" s="65">
        <v>891748852</v>
      </c>
      <c r="W25" s="62">
        <v>89.17</v>
      </c>
    </row>
    <row r="26" spans="1:23" x14ac:dyDescent="0.25">
      <c r="A26" s="33"/>
      <c r="B26" s="43" t="s">
        <v>197</v>
      </c>
      <c r="C26" s="59"/>
      <c r="D26" s="58"/>
      <c r="E26" s="58"/>
      <c r="F26" s="58"/>
      <c r="G26" s="58"/>
      <c r="H26" s="58"/>
      <c r="J26" s="63"/>
      <c r="K26" s="63"/>
      <c r="L26" s="59"/>
      <c r="M26" s="59"/>
      <c r="N26" s="59"/>
      <c r="O26" s="63"/>
      <c r="P26" s="63">
        <f t="shared" si="3"/>
        <v>0</v>
      </c>
      <c r="Q26" s="63"/>
      <c r="R26" s="63"/>
      <c r="S26" s="59"/>
      <c r="T26" s="63"/>
      <c r="U26" s="63"/>
      <c r="V26" s="63"/>
      <c r="W26" s="59"/>
    </row>
    <row r="27" spans="1:23" x14ac:dyDescent="0.25">
      <c r="B27" s="43" t="s">
        <v>192</v>
      </c>
      <c r="C27" s="65">
        <v>907062877</v>
      </c>
      <c r="D27" s="58">
        <v>132.06</v>
      </c>
      <c r="E27" s="58"/>
      <c r="F27" s="58">
        <v>7.0000000000000007E-2</v>
      </c>
      <c r="G27" s="58"/>
      <c r="H27" s="58">
        <f t="shared" si="2"/>
        <v>132.13</v>
      </c>
      <c r="J27" s="65">
        <v>930503980</v>
      </c>
      <c r="K27" s="63"/>
      <c r="L27" s="62">
        <f>ROUND(C27/10000000,2)</f>
        <v>90.71</v>
      </c>
      <c r="M27" s="66">
        <v>1536399</v>
      </c>
      <c r="N27" s="62">
        <f>ROUND(M27/10000000,2)</f>
        <v>0.15</v>
      </c>
      <c r="O27" s="65">
        <f>C27+M27</f>
        <v>908599276</v>
      </c>
      <c r="P27" s="62">
        <f t="shared" si="3"/>
        <v>90.86</v>
      </c>
      <c r="Q27" s="61">
        <v>944475307</v>
      </c>
      <c r="R27" s="63"/>
      <c r="S27" s="62">
        <v>93.05</v>
      </c>
      <c r="T27" s="66">
        <v>1795673</v>
      </c>
      <c r="U27" s="62">
        <v>0.18</v>
      </c>
      <c r="V27" s="65">
        <v>932299653</v>
      </c>
      <c r="W27" s="62">
        <v>93.23</v>
      </c>
    </row>
    <row r="28" spans="1:23" x14ac:dyDescent="0.25">
      <c r="A28" s="33"/>
      <c r="B28" s="43" t="s">
        <v>129</v>
      </c>
      <c r="C28" s="61">
        <v>1419345543</v>
      </c>
      <c r="D28" s="86">
        <v>138.4</v>
      </c>
      <c r="E28" s="58"/>
      <c r="F28" s="58">
        <v>0.02</v>
      </c>
      <c r="G28" s="58"/>
      <c r="H28" s="58">
        <f t="shared" si="2"/>
        <v>138.42000000000002</v>
      </c>
      <c r="J28" s="61">
        <v>1608595194.45</v>
      </c>
      <c r="K28" s="63"/>
      <c r="L28" s="62">
        <f>ROUND(C28/10000000,2)</f>
        <v>141.93</v>
      </c>
      <c r="M28" s="63"/>
      <c r="N28" s="63">
        <f>ROUND(M28/10000000,2)</f>
        <v>0</v>
      </c>
      <c r="O28" s="61">
        <f>C28+M28</f>
        <v>1419345543</v>
      </c>
      <c r="P28" s="62">
        <f t="shared" si="3"/>
        <v>141.93</v>
      </c>
      <c r="Q28" s="65">
        <v>1086114585</v>
      </c>
      <c r="R28" s="63"/>
      <c r="S28" s="62">
        <v>160.86000000000001</v>
      </c>
      <c r="T28" s="69">
        <v>79237</v>
      </c>
      <c r="U28" s="62">
        <v>0.01</v>
      </c>
      <c r="V28" s="61">
        <v>1608674431.45</v>
      </c>
      <c r="W28" s="62">
        <v>160.87</v>
      </c>
    </row>
    <row r="29" spans="1:23" x14ac:dyDescent="0.25">
      <c r="A29" s="33"/>
      <c r="B29" s="43" t="s">
        <v>198</v>
      </c>
      <c r="C29" s="61">
        <v>1350569031</v>
      </c>
      <c r="D29" s="58">
        <v>142.38999999999999</v>
      </c>
      <c r="E29" s="58"/>
      <c r="F29" s="58">
        <v>0.06</v>
      </c>
      <c r="G29" s="58"/>
      <c r="H29" s="58">
        <f t="shared" si="2"/>
        <v>142.44999999999999</v>
      </c>
      <c r="J29" s="61">
        <v>1204007619</v>
      </c>
      <c r="K29" s="63"/>
      <c r="L29" s="62">
        <f>ROUND(C29/10000000,2)</f>
        <v>135.06</v>
      </c>
      <c r="M29" s="66">
        <v>5088003</v>
      </c>
      <c r="N29" s="62">
        <f>ROUND(M29/10000000,2)</f>
        <v>0.51</v>
      </c>
      <c r="O29" s="61">
        <f>C29+M29</f>
        <v>1355657034</v>
      </c>
      <c r="P29" s="62">
        <f t="shared" si="3"/>
        <v>135.57</v>
      </c>
      <c r="Q29" s="61">
        <v>1089723896</v>
      </c>
      <c r="R29" s="63"/>
      <c r="S29" s="62">
        <v>120.4</v>
      </c>
      <c r="T29" s="66">
        <v>5067812</v>
      </c>
      <c r="U29" s="62">
        <v>0.51</v>
      </c>
      <c r="V29" s="61">
        <v>1209075431</v>
      </c>
      <c r="W29" s="62">
        <v>120.91</v>
      </c>
    </row>
    <row r="30" spans="1:23" x14ac:dyDescent="0.25">
      <c r="A30" s="33"/>
      <c r="B30" s="43" t="s">
        <v>141</v>
      </c>
      <c r="C30" s="65">
        <v>865611883</v>
      </c>
      <c r="D30" s="86">
        <v>91.5</v>
      </c>
      <c r="E30" s="58"/>
      <c r="F30" s="58"/>
      <c r="G30" s="58"/>
      <c r="H30" s="86">
        <f t="shared" si="2"/>
        <v>91.5</v>
      </c>
      <c r="I30" s="64"/>
      <c r="J30" s="65">
        <v>955050997</v>
      </c>
      <c r="K30" s="63"/>
      <c r="L30" s="62">
        <f>ROUND(C30/10000000,2)</f>
        <v>86.56</v>
      </c>
      <c r="M30" s="59"/>
      <c r="N30" s="59"/>
      <c r="O30" s="65">
        <f>C30+M30</f>
        <v>865611883</v>
      </c>
      <c r="P30" s="62">
        <f t="shared" si="3"/>
        <v>86.56</v>
      </c>
      <c r="Q30" s="65">
        <v>962248765</v>
      </c>
      <c r="R30" s="63"/>
      <c r="S30" s="62">
        <v>95.51</v>
      </c>
      <c r="T30" s="59"/>
      <c r="U30" s="63"/>
      <c r="V30" s="65">
        <v>955050997</v>
      </c>
      <c r="W30" s="62">
        <v>95.51</v>
      </c>
    </row>
    <row r="31" spans="1:23" x14ac:dyDescent="0.25">
      <c r="A31" s="33"/>
      <c r="B31" s="43" t="s">
        <v>150</v>
      </c>
      <c r="C31" s="65">
        <v>296268747</v>
      </c>
      <c r="D31" s="58">
        <v>32.01</v>
      </c>
      <c r="E31" s="58"/>
      <c r="F31" s="58">
        <v>1.31</v>
      </c>
      <c r="G31" s="58"/>
      <c r="H31" s="58">
        <f t="shared" si="2"/>
        <v>33.32</v>
      </c>
      <c r="J31" s="65">
        <v>213676313</v>
      </c>
      <c r="K31" s="63"/>
      <c r="L31" s="62">
        <f>ROUND(C31/10000000,2)</f>
        <v>29.63</v>
      </c>
      <c r="M31" s="66">
        <v>4382625</v>
      </c>
      <c r="N31" s="62">
        <f>ROUND(M31/10000000,2)</f>
        <v>0.44</v>
      </c>
      <c r="O31" s="65">
        <f>C31+M31</f>
        <v>300651372</v>
      </c>
      <c r="P31" s="62">
        <f t="shared" si="3"/>
        <v>30.07</v>
      </c>
      <c r="Q31" s="65">
        <v>271096816</v>
      </c>
      <c r="R31" s="63"/>
      <c r="S31" s="62">
        <v>21.37</v>
      </c>
      <c r="T31" s="66">
        <v>1759868</v>
      </c>
      <c r="U31" s="62">
        <v>0.17</v>
      </c>
      <c r="V31" s="65">
        <v>215436181</v>
      </c>
      <c r="W31" s="62">
        <v>21.54</v>
      </c>
    </row>
    <row r="32" spans="1:23" x14ac:dyDescent="0.25">
      <c r="A32" s="33"/>
      <c r="B32" s="43" t="s">
        <v>199</v>
      </c>
      <c r="C32" s="59"/>
      <c r="D32" s="58"/>
      <c r="E32" s="58"/>
      <c r="F32" s="58"/>
      <c r="G32" s="58"/>
      <c r="H32" s="58"/>
      <c r="J32" s="59"/>
      <c r="K32" s="59"/>
      <c r="L32" s="59"/>
      <c r="M32" s="59"/>
      <c r="N32" s="59"/>
      <c r="O32" s="63"/>
      <c r="P32" s="63">
        <f t="shared" si="3"/>
        <v>0</v>
      </c>
      <c r="Q32" s="63"/>
      <c r="R32" s="63"/>
      <c r="S32" s="63"/>
      <c r="T32" s="59"/>
      <c r="U32" s="63"/>
      <c r="V32" s="63"/>
      <c r="W32" s="63"/>
    </row>
    <row r="33" spans="1:25" x14ac:dyDescent="0.25">
      <c r="B33" s="43" t="s">
        <v>200</v>
      </c>
      <c r="C33" s="65">
        <v>542593854</v>
      </c>
      <c r="D33" s="58">
        <v>56.88</v>
      </c>
      <c r="E33" s="58"/>
      <c r="F33" s="58">
        <v>0.06</v>
      </c>
      <c r="G33" s="58"/>
      <c r="H33" s="58">
        <f t="shared" si="2"/>
        <v>56.940000000000005</v>
      </c>
      <c r="I33" s="64"/>
      <c r="J33" s="65">
        <v>719564179</v>
      </c>
      <c r="K33" s="63"/>
      <c r="L33" s="62">
        <f>ROUND(C33/10000000,2)</f>
        <v>54.26</v>
      </c>
      <c r="M33" s="65">
        <v>12057120</v>
      </c>
      <c r="N33" s="62">
        <f>ROUNDDOWN(M33/10000000,2)</f>
        <v>1.2</v>
      </c>
      <c r="O33" s="65">
        <f>C33+M33</f>
        <v>554650974</v>
      </c>
      <c r="P33" s="62">
        <f t="shared" si="3"/>
        <v>55.46</v>
      </c>
      <c r="Q33" s="65">
        <v>734922330</v>
      </c>
      <c r="R33" s="63"/>
      <c r="S33" s="62">
        <v>71.959999999999994</v>
      </c>
      <c r="T33" s="66">
        <v>6760511</v>
      </c>
      <c r="U33" s="62">
        <v>0.67</v>
      </c>
      <c r="V33" s="65">
        <v>726324690</v>
      </c>
      <c r="W33" s="62">
        <v>72.63</v>
      </c>
    </row>
    <row r="34" spans="1:25" x14ac:dyDescent="0.25">
      <c r="A34" s="33"/>
      <c r="B34" s="43" t="s">
        <v>201</v>
      </c>
      <c r="C34" s="59"/>
      <c r="D34" s="58"/>
      <c r="E34" s="58"/>
      <c r="F34" s="58"/>
      <c r="G34" s="58"/>
      <c r="H34" s="58"/>
      <c r="I34" s="64"/>
      <c r="J34" s="63"/>
      <c r="K34" s="63"/>
      <c r="L34" s="59"/>
      <c r="M34" s="59"/>
      <c r="N34" s="59"/>
      <c r="O34" s="63"/>
      <c r="P34" s="63">
        <f t="shared" si="3"/>
        <v>0</v>
      </c>
      <c r="Q34" s="63"/>
      <c r="R34" s="63"/>
      <c r="S34" s="59"/>
      <c r="T34" s="59"/>
      <c r="U34" s="63"/>
      <c r="V34" s="63"/>
      <c r="W34" s="59"/>
    </row>
    <row r="35" spans="1:25" x14ac:dyDescent="0.25">
      <c r="B35" s="43" t="s">
        <v>202</v>
      </c>
      <c r="C35" s="59"/>
      <c r="D35" s="58"/>
      <c r="E35" s="58"/>
      <c r="F35" s="58"/>
      <c r="G35" s="58"/>
      <c r="H35" s="58"/>
      <c r="I35" s="64"/>
      <c r="J35" s="63"/>
      <c r="K35" s="63"/>
      <c r="L35" s="59"/>
      <c r="M35" s="59"/>
      <c r="N35" s="59"/>
      <c r="O35" s="63"/>
      <c r="P35" s="63">
        <f t="shared" si="3"/>
        <v>0</v>
      </c>
      <c r="Q35" s="63"/>
      <c r="R35" s="63"/>
      <c r="S35" s="59"/>
      <c r="T35" s="59"/>
      <c r="U35" s="63"/>
      <c r="V35" s="63"/>
      <c r="W35" s="59"/>
    </row>
    <row r="36" spans="1:25" x14ac:dyDescent="0.25">
      <c r="B36" s="43" t="s">
        <v>203</v>
      </c>
      <c r="C36" s="59"/>
      <c r="D36" s="58"/>
      <c r="E36" s="58"/>
      <c r="F36" s="58"/>
      <c r="G36" s="58"/>
      <c r="H36" s="58"/>
      <c r="I36" s="64"/>
      <c r="J36" s="63"/>
      <c r="K36" s="63"/>
      <c r="L36" s="59"/>
      <c r="M36" s="59"/>
      <c r="N36" s="59"/>
      <c r="O36" s="63"/>
      <c r="P36" s="63">
        <f t="shared" si="3"/>
        <v>0</v>
      </c>
      <c r="Q36" s="63"/>
      <c r="R36" s="63"/>
      <c r="S36" s="59"/>
      <c r="T36" s="59"/>
      <c r="U36" s="63"/>
      <c r="V36" s="63"/>
      <c r="W36" s="59"/>
    </row>
    <row r="37" spans="1:25" x14ac:dyDescent="0.25">
      <c r="B37" s="43" t="s">
        <v>204</v>
      </c>
      <c r="C37" s="65">
        <v>655861305</v>
      </c>
      <c r="D37" s="86">
        <v>69.7</v>
      </c>
      <c r="E37" s="58"/>
      <c r="F37" s="58"/>
      <c r="G37" s="58"/>
      <c r="H37" s="86">
        <f t="shared" si="2"/>
        <v>69.7</v>
      </c>
      <c r="I37" s="64"/>
      <c r="J37" s="65">
        <v>655997456</v>
      </c>
      <c r="K37" s="63"/>
      <c r="L37" s="62">
        <f>ROUND(C37/10000000,2)</f>
        <v>65.59</v>
      </c>
      <c r="M37" s="59"/>
      <c r="N37" s="59"/>
      <c r="O37" s="65">
        <f>C37+M37</f>
        <v>655861305</v>
      </c>
      <c r="P37" s="62">
        <f t="shared" si="3"/>
        <v>65.59</v>
      </c>
      <c r="Q37" s="65">
        <v>433185032</v>
      </c>
      <c r="R37" s="63"/>
      <c r="S37" s="62">
        <v>65.599999999999994</v>
      </c>
      <c r="T37" s="59"/>
      <c r="U37" s="63"/>
      <c r="V37" s="65">
        <v>655997456</v>
      </c>
      <c r="W37" s="62">
        <v>65.599999999999994</v>
      </c>
    </row>
    <row r="38" spans="1:25" x14ac:dyDescent="0.25">
      <c r="B38" s="43" t="s">
        <v>205</v>
      </c>
      <c r="C38" s="59"/>
      <c r="D38" s="58"/>
      <c r="E38" s="58"/>
      <c r="F38" s="58"/>
      <c r="G38" s="58"/>
      <c r="H38" s="58"/>
      <c r="I38" s="64"/>
      <c r="J38" s="63"/>
      <c r="K38" s="63"/>
      <c r="L38" s="59"/>
      <c r="M38" s="59"/>
      <c r="N38" s="59"/>
      <c r="O38" s="63"/>
      <c r="P38" s="63">
        <f t="shared" si="3"/>
        <v>0</v>
      </c>
      <c r="Q38" s="63"/>
      <c r="R38" s="63"/>
      <c r="S38" s="62"/>
      <c r="T38" s="59"/>
      <c r="U38" s="63"/>
      <c r="V38" s="63"/>
      <c r="W38" s="63"/>
    </row>
    <row r="39" spans="1:25" x14ac:dyDescent="0.25">
      <c r="B39" s="43" t="s">
        <v>206</v>
      </c>
      <c r="C39" s="65">
        <v>312580912</v>
      </c>
      <c r="D39" s="86">
        <v>39.799999999999997</v>
      </c>
      <c r="E39" s="58"/>
      <c r="F39" s="58"/>
      <c r="G39" s="58"/>
      <c r="H39" s="86">
        <f t="shared" si="2"/>
        <v>39.799999999999997</v>
      </c>
      <c r="I39" s="64"/>
      <c r="J39" s="65">
        <v>252028699</v>
      </c>
      <c r="K39" s="63"/>
      <c r="L39" s="62">
        <f>ROUND(C39/10000000,2)</f>
        <v>31.26</v>
      </c>
      <c r="M39" s="59"/>
      <c r="N39" s="59"/>
      <c r="O39" s="65">
        <f>C39+M39</f>
        <v>312580912</v>
      </c>
      <c r="P39" s="62">
        <f t="shared" si="3"/>
        <v>31.26</v>
      </c>
      <c r="Q39" s="65">
        <v>251551264</v>
      </c>
      <c r="R39" s="63"/>
      <c r="S39" s="62">
        <v>25.2</v>
      </c>
      <c r="T39" s="59"/>
      <c r="U39" s="63"/>
      <c r="V39" s="65">
        <v>252028699</v>
      </c>
      <c r="W39" s="62">
        <v>25.2</v>
      </c>
    </row>
    <row r="40" spans="1:25" ht="26.25" x14ac:dyDescent="0.25">
      <c r="B40" s="42" t="s">
        <v>29</v>
      </c>
      <c r="C40" s="70">
        <v>217738185</v>
      </c>
      <c r="D40" s="58">
        <v>18.690000000000001</v>
      </c>
      <c r="E40" s="58"/>
      <c r="F40" s="58">
        <v>0.01</v>
      </c>
      <c r="G40" s="58"/>
      <c r="H40" s="86">
        <f t="shared" si="2"/>
        <v>18.700000000000003</v>
      </c>
      <c r="I40" s="64"/>
      <c r="J40" s="65">
        <v>144842819</v>
      </c>
      <c r="K40" s="63"/>
      <c r="L40" s="62">
        <f>ROUND(C40/10000000,2)</f>
        <v>21.77</v>
      </c>
      <c r="M40" s="60">
        <v>52940</v>
      </c>
      <c r="N40" s="62">
        <f>ROUND(M40/10000000,2)</f>
        <v>0.01</v>
      </c>
      <c r="O40" s="65">
        <f>C40+M40</f>
        <v>217791125</v>
      </c>
      <c r="P40" s="62">
        <f t="shared" si="3"/>
        <v>21.78</v>
      </c>
      <c r="Q40" s="65" t="e">
        <f>#REF!-#REF!</f>
        <v>#REF!</v>
      </c>
      <c r="R40" s="63"/>
      <c r="S40" s="62">
        <v>14.48</v>
      </c>
      <c r="T40" s="68">
        <v>128661</v>
      </c>
      <c r="U40" s="62">
        <v>0.01</v>
      </c>
      <c r="V40" s="65">
        <v>144971480</v>
      </c>
      <c r="W40" s="62">
        <v>14.49</v>
      </c>
    </row>
    <row r="41" spans="1:25" ht="26.25" x14ac:dyDescent="0.25">
      <c r="B41" s="42" t="s">
        <v>207</v>
      </c>
      <c r="C41" s="70">
        <v>103042990</v>
      </c>
      <c r="D41" s="58">
        <v>10.85</v>
      </c>
      <c r="E41" s="58"/>
      <c r="F41" s="58"/>
      <c r="G41" s="58"/>
      <c r="H41" s="58">
        <f t="shared" si="2"/>
        <v>10.85</v>
      </c>
      <c r="I41" s="64"/>
      <c r="J41" s="65">
        <v>129199381</v>
      </c>
      <c r="K41" s="63"/>
      <c r="L41" s="62">
        <f>ROUND(C41/10000000,2)</f>
        <v>10.3</v>
      </c>
      <c r="M41" s="66">
        <v>375221</v>
      </c>
      <c r="N41" s="62">
        <f>ROUND(M41/10000000,2)</f>
        <v>0.04</v>
      </c>
      <c r="O41" s="65">
        <f>C41+M41</f>
        <v>103418211</v>
      </c>
      <c r="P41" s="62">
        <f t="shared" si="3"/>
        <v>10.34</v>
      </c>
      <c r="Q41" s="65" t="e">
        <f>#REF!</f>
        <v>#REF!</v>
      </c>
      <c r="R41" s="63"/>
      <c r="S41" s="62">
        <v>12.92</v>
      </c>
      <c r="T41" s="68">
        <v>127568</v>
      </c>
      <c r="U41" s="62">
        <v>0.01</v>
      </c>
      <c r="V41" s="65">
        <v>129326949</v>
      </c>
      <c r="W41" s="62">
        <v>12.93</v>
      </c>
    </row>
    <row r="42" spans="1:25" ht="26.25" x14ac:dyDescent="0.25">
      <c r="B42" s="42" t="s">
        <v>208</v>
      </c>
      <c r="C42" s="71"/>
      <c r="D42" s="58">
        <v>8.7899999999999991</v>
      </c>
      <c r="E42" s="58"/>
      <c r="F42" s="58"/>
      <c r="G42" s="58"/>
      <c r="H42" s="58">
        <f t="shared" si="2"/>
        <v>8.7899999999999991</v>
      </c>
      <c r="I42" s="64"/>
      <c r="J42" s="65">
        <v>137945994</v>
      </c>
      <c r="K42" s="63"/>
      <c r="L42" s="63">
        <f>ROUND(C42/10000000,2)</f>
        <v>0</v>
      </c>
      <c r="M42" s="59"/>
      <c r="N42" s="59"/>
      <c r="O42" s="63">
        <f>C42+M42</f>
        <v>0</v>
      </c>
      <c r="P42" s="63">
        <f t="shared" si="3"/>
        <v>0</v>
      </c>
      <c r="Q42" s="65" t="e">
        <f>#REF!</f>
        <v>#REF!</v>
      </c>
      <c r="R42" s="63"/>
      <c r="S42" s="62">
        <v>13.79</v>
      </c>
      <c r="T42" s="59"/>
      <c r="U42" s="63"/>
      <c r="V42" s="65">
        <v>137945994</v>
      </c>
      <c r="W42" s="62">
        <v>13.79</v>
      </c>
    </row>
    <row r="43" spans="1:25" x14ac:dyDescent="0.25">
      <c r="A43" s="33"/>
      <c r="B43" s="43" t="s">
        <v>170</v>
      </c>
      <c r="C43" s="57">
        <f>367398070931-183934163</f>
        <v>367214136768</v>
      </c>
      <c r="D43" s="138">
        <f>33079.18-8.79-275.03-1.74-0.3</f>
        <v>32793.32</v>
      </c>
      <c r="E43" s="58"/>
      <c r="F43" s="139">
        <f>11744.18-1.28</f>
        <v>11742.9</v>
      </c>
      <c r="G43" s="58"/>
      <c r="H43" s="58">
        <f t="shared" si="2"/>
        <v>44536.22</v>
      </c>
      <c r="I43" s="64"/>
      <c r="J43" s="57">
        <v>291164104179</v>
      </c>
      <c r="K43" s="63"/>
      <c r="L43" s="60">
        <f>ROUND(C43/10000000,2)</f>
        <v>36721.410000000003</v>
      </c>
      <c r="M43" s="57">
        <f>115487598259-M14</f>
        <v>115459122422</v>
      </c>
      <c r="N43" s="60">
        <f>ROUND(M43/10000000,2)</f>
        <v>11545.91</v>
      </c>
      <c r="O43" s="57">
        <f>C43+M43</f>
        <v>482673259190</v>
      </c>
      <c r="P43" s="60">
        <f t="shared" si="3"/>
        <v>48267.320000000007</v>
      </c>
      <c r="Q43" s="57">
        <v>305030892547.25</v>
      </c>
      <c r="R43" s="63"/>
      <c r="S43" s="60">
        <v>29116.61</v>
      </c>
      <c r="T43" s="57">
        <v>116195236585.5</v>
      </c>
      <c r="U43" s="60">
        <v>11619.53</v>
      </c>
      <c r="V43" s="57">
        <v>407359340764.54999</v>
      </c>
      <c r="W43" s="60">
        <v>40735.94</v>
      </c>
      <c r="Y43" s="136"/>
    </row>
    <row r="44" spans="1:25" x14ac:dyDescent="0.25">
      <c r="A44" s="33"/>
      <c r="B44" s="43" t="s">
        <v>209</v>
      </c>
      <c r="C44" s="59"/>
      <c r="E44" s="58"/>
      <c r="F44" s="58"/>
      <c r="G44" s="58"/>
      <c r="I44" s="64"/>
      <c r="J44" s="63"/>
      <c r="K44" s="63"/>
      <c r="L44" s="63"/>
      <c r="M44" s="59"/>
      <c r="N44" s="59"/>
      <c r="O44" s="63"/>
      <c r="P44" s="63">
        <f t="shared" si="3"/>
        <v>0</v>
      </c>
      <c r="Q44" s="63"/>
      <c r="R44" s="63"/>
      <c r="S44" s="65"/>
      <c r="T44" s="59"/>
      <c r="U44" s="63"/>
      <c r="V44" s="63"/>
      <c r="W44" s="63"/>
    </row>
    <row r="45" spans="1:25" x14ac:dyDescent="0.25">
      <c r="A45" s="33"/>
      <c r="B45" s="45" t="s">
        <v>210</v>
      </c>
      <c r="C45" s="72">
        <v>-66286383797</v>
      </c>
      <c r="D45" s="58">
        <v>-3402.54</v>
      </c>
      <c r="E45" s="58"/>
      <c r="F45" s="58"/>
      <c r="G45" s="58"/>
      <c r="H45" s="58">
        <f>D45+F44</f>
        <v>-3402.54</v>
      </c>
      <c r="I45" s="64"/>
      <c r="J45" s="72">
        <v>-45038452749</v>
      </c>
      <c r="K45" s="63"/>
      <c r="L45" s="73">
        <f>ROUND(C45/10000000,2)</f>
        <v>-6628.64</v>
      </c>
      <c r="M45" s="63"/>
      <c r="N45" s="59"/>
      <c r="O45" s="72">
        <f>C45+M45</f>
        <v>-66286383797</v>
      </c>
      <c r="P45" s="74">
        <f t="shared" si="3"/>
        <v>-6628.64</v>
      </c>
      <c r="Q45" s="72">
        <v>-52903267792</v>
      </c>
      <c r="R45" s="63"/>
      <c r="S45" s="73">
        <v>-4504.04</v>
      </c>
      <c r="T45" s="59"/>
      <c r="U45" s="63"/>
      <c r="V45" s="72">
        <v>-45038452749</v>
      </c>
      <c r="W45" s="73">
        <v>-4503.8500000000004</v>
      </c>
      <c r="X45" s="37"/>
    </row>
    <row r="46" spans="1:25" x14ac:dyDescent="0.25">
      <c r="A46" s="34"/>
      <c r="B46" s="45" t="s">
        <v>8</v>
      </c>
      <c r="C46" s="75">
        <f>SUM(C9:C45)</f>
        <v>1419509367987</v>
      </c>
      <c r="D46" s="76">
        <f>SUM(D9:D45)</f>
        <v>142626.34</v>
      </c>
      <c r="E46" s="75">
        <f>SUM(E9:E43)</f>
        <v>0</v>
      </c>
      <c r="F46" s="77">
        <f>SUM(F9:F45)</f>
        <v>13584.449999999999</v>
      </c>
      <c r="G46" s="75">
        <f>SUM(G9:G45)</f>
        <v>0</v>
      </c>
      <c r="H46" s="76">
        <f>SUM(H9:H45)</f>
        <v>156210.79000000004</v>
      </c>
      <c r="I46" s="78"/>
      <c r="J46" s="75">
        <f>SUM(J9:J45)</f>
        <v>1461795092617</v>
      </c>
      <c r="K46" s="79"/>
      <c r="L46" s="76">
        <v>141950.93</v>
      </c>
      <c r="M46" s="75">
        <v>141917321780.5</v>
      </c>
      <c r="N46" s="77">
        <v>13996.56</v>
      </c>
      <c r="O46" s="75">
        <v>1603712414397.55</v>
      </c>
      <c r="P46" s="76">
        <v>155947.49</v>
      </c>
      <c r="Q46" s="75">
        <v>1047199240420</v>
      </c>
      <c r="R46" s="79"/>
      <c r="S46" s="76">
        <f>SUM(S9:S45)</f>
        <v>146179.50999999998</v>
      </c>
      <c r="T46" s="76">
        <f t="shared" ref="T46:U46" si="4">SUM(T9:T45)</f>
        <v>141917321780.5</v>
      </c>
      <c r="U46" s="76">
        <f t="shared" si="4"/>
        <v>14191.730000000001</v>
      </c>
      <c r="V46" s="76">
        <f>SUM(V9:V45)</f>
        <v>1603712414397.55</v>
      </c>
      <c r="W46" s="76">
        <f t="shared" ref="W46" si="5">SUM(W9:W45)</f>
        <v>160371.23000000001</v>
      </c>
      <c r="X46" s="37">
        <f>D46+F46</f>
        <v>156210.79</v>
      </c>
    </row>
    <row r="47" spans="1:25" ht="15.75" customHeight="1" x14ac:dyDescent="0.25">
      <c r="A47" s="82" t="s">
        <v>184</v>
      </c>
      <c r="B47" s="125" t="s">
        <v>243</v>
      </c>
      <c r="C47" s="125"/>
      <c r="D47" s="125"/>
      <c r="E47" s="125"/>
      <c r="F47" s="125"/>
      <c r="G47" s="125"/>
      <c r="H47" s="125"/>
      <c r="I47" s="125"/>
      <c r="J47" s="125"/>
      <c r="K47" s="125"/>
      <c r="L47" s="125"/>
      <c r="M47" s="125"/>
      <c r="N47" s="125"/>
      <c r="O47" s="125"/>
      <c r="P47" s="125"/>
      <c r="Q47" s="125"/>
      <c r="R47" s="125"/>
      <c r="S47" s="125"/>
      <c r="T47" s="125"/>
      <c r="U47" s="125"/>
      <c r="V47" s="125"/>
      <c r="W47" s="125"/>
    </row>
    <row r="48" spans="1:25" ht="10.5" customHeight="1" x14ac:dyDescent="0.25">
      <c r="A48" s="83"/>
      <c r="B48" s="126" t="s">
        <v>211</v>
      </c>
      <c r="C48" s="126"/>
      <c r="D48" s="126"/>
      <c r="E48" s="126"/>
      <c r="F48" s="126"/>
      <c r="G48" s="126"/>
      <c r="H48" s="126"/>
      <c r="I48" s="126"/>
      <c r="J48" s="126"/>
      <c r="K48" s="126"/>
      <c r="L48" s="126"/>
      <c r="M48" s="126"/>
      <c r="N48" s="126"/>
      <c r="O48" s="126"/>
      <c r="P48" s="126"/>
      <c r="Q48" s="126"/>
      <c r="R48" s="126"/>
      <c r="S48" s="126"/>
      <c r="T48" s="126"/>
      <c r="U48" s="126"/>
      <c r="V48" s="126"/>
      <c r="W48" s="126"/>
    </row>
    <row r="49" spans="1:25" x14ac:dyDescent="0.25">
      <c r="A49" s="82" t="s">
        <v>185</v>
      </c>
      <c r="B49" s="127" t="s">
        <v>242</v>
      </c>
      <c r="C49" s="127"/>
      <c r="D49" s="127"/>
      <c r="E49" s="127"/>
      <c r="F49" s="127"/>
      <c r="G49" s="127"/>
      <c r="H49" s="127"/>
      <c r="I49" s="127"/>
      <c r="J49" s="127"/>
      <c r="K49" s="127"/>
      <c r="L49" s="127"/>
      <c r="M49" s="127"/>
      <c r="N49" s="127"/>
      <c r="O49" s="127"/>
      <c r="P49" s="127"/>
      <c r="Q49" s="127"/>
      <c r="R49" s="127"/>
      <c r="S49" s="127"/>
      <c r="T49" s="127"/>
      <c r="U49" s="127"/>
      <c r="V49" s="127"/>
      <c r="W49" s="127"/>
    </row>
    <row r="50" spans="1:25" x14ac:dyDescent="0.25">
      <c r="A50" s="82"/>
      <c r="B50" s="128"/>
      <c r="C50" s="128"/>
      <c r="D50" s="128"/>
      <c r="E50" s="128"/>
      <c r="F50" s="128"/>
      <c r="G50" s="128"/>
      <c r="H50" s="128"/>
      <c r="I50" s="128"/>
      <c r="J50" s="128"/>
      <c r="K50" s="128"/>
      <c r="L50" s="128"/>
      <c r="M50" s="128"/>
      <c r="N50" s="128"/>
      <c r="O50" s="128"/>
      <c r="P50" s="128"/>
      <c r="Q50" s="128"/>
      <c r="R50" s="128"/>
      <c r="S50" s="128"/>
      <c r="T50" s="128"/>
      <c r="U50" s="128"/>
      <c r="V50" s="128"/>
      <c r="W50" s="128"/>
    </row>
    <row r="51" spans="1:25" ht="21.75" customHeight="1" x14ac:dyDescent="0.25">
      <c r="A51" s="84" t="s">
        <v>212</v>
      </c>
      <c r="B51" s="129" t="s">
        <v>244</v>
      </c>
      <c r="C51" s="129"/>
      <c r="D51" s="129"/>
      <c r="E51" s="129"/>
      <c r="F51" s="129"/>
      <c r="G51" s="129"/>
      <c r="H51" s="129"/>
      <c r="I51" s="129"/>
      <c r="J51" s="129"/>
      <c r="K51" s="129"/>
      <c r="L51" s="129"/>
      <c r="M51" s="129"/>
      <c r="N51" s="129"/>
      <c r="O51" s="129"/>
      <c r="P51" s="129"/>
      <c r="Q51" s="129"/>
      <c r="R51" s="129"/>
      <c r="S51" s="129"/>
      <c r="T51" s="129"/>
      <c r="U51" s="129"/>
      <c r="V51" s="129"/>
      <c r="W51" s="129"/>
      <c r="Y51" s="37"/>
    </row>
    <row r="52" spans="1:25" ht="3" customHeight="1" x14ac:dyDescent="0.25">
      <c r="A52" s="82"/>
      <c r="B52" s="130"/>
      <c r="C52" s="130"/>
      <c r="D52" s="130"/>
      <c r="E52" s="130"/>
      <c r="F52" s="130"/>
      <c r="G52" s="130"/>
      <c r="H52" s="130"/>
      <c r="I52" s="130"/>
      <c r="J52" s="130"/>
      <c r="K52" s="130"/>
      <c r="L52" s="130"/>
      <c r="M52" s="130"/>
      <c r="N52" s="130"/>
      <c r="O52" s="130"/>
      <c r="P52" s="130"/>
      <c r="Q52" s="130"/>
      <c r="R52" s="130"/>
      <c r="S52" s="130"/>
      <c r="T52" s="130"/>
      <c r="U52" s="130"/>
      <c r="V52" s="130"/>
      <c r="W52" s="130"/>
    </row>
    <row r="53" spans="1:25" x14ac:dyDescent="0.25">
      <c r="A53" s="82" t="s">
        <v>188</v>
      </c>
      <c r="B53" s="131" t="s">
        <v>213</v>
      </c>
      <c r="C53" s="131"/>
      <c r="D53" s="131"/>
      <c r="E53" s="131"/>
      <c r="F53" s="131"/>
      <c r="G53" s="131"/>
      <c r="H53" s="131"/>
      <c r="I53" s="131"/>
      <c r="J53" s="132"/>
      <c r="K53" s="132"/>
      <c r="L53" s="132"/>
      <c r="M53" s="132"/>
      <c r="N53" s="132"/>
      <c r="O53" s="132"/>
      <c r="P53" s="132"/>
      <c r="Q53" s="132"/>
      <c r="R53" s="132"/>
      <c r="S53" s="132"/>
      <c r="T53" s="132"/>
      <c r="U53" s="132"/>
      <c r="V53" s="132"/>
      <c r="W53" s="132"/>
    </row>
    <row r="54" spans="1:25" x14ac:dyDescent="0.25">
      <c r="A54" s="33"/>
      <c r="B54" s="35"/>
      <c r="C54" s="35"/>
      <c r="D54" s="35"/>
      <c r="E54" s="35"/>
      <c r="F54" s="35"/>
      <c r="G54" s="35"/>
      <c r="H54" s="35"/>
      <c r="I54" s="35"/>
      <c r="J54" s="35"/>
      <c r="K54" s="35"/>
      <c r="L54" s="35"/>
      <c r="M54" s="35"/>
      <c r="N54" s="35"/>
      <c r="O54" s="35"/>
      <c r="P54" s="35"/>
      <c r="Q54" s="35"/>
      <c r="R54" s="35"/>
      <c r="S54" s="35"/>
      <c r="T54" s="35"/>
      <c r="U54" s="35"/>
      <c r="V54" s="35"/>
    </row>
    <row r="55" spans="1:25" x14ac:dyDescent="0.25">
      <c r="J55" s="64"/>
      <c r="K55" s="64"/>
      <c r="L55" s="64"/>
      <c r="N55" s="64"/>
      <c r="O55" s="64"/>
      <c r="P55" s="64"/>
      <c r="Q55" s="64"/>
      <c r="R55" s="64"/>
      <c r="S55" s="64"/>
      <c r="T55" s="64"/>
      <c r="U55" s="64"/>
      <c r="V55" s="64"/>
    </row>
    <row r="56" spans="1:25" x14ac:dyDescent="0.25">
      <c r="E56" s="64">
        <f>63719920398-C14</f>
        <v>45249554151</v>
      </c>
      <c r="J56" s="64"/>
      <c r="K56" s="64"/>
      <c r="L56" s="64"/>
      <c r="N56" s="64"/>
      <c r="O56" s="64"/>
      <c r="P56" s="64"/>
      <c r="Q56" s="64"/>
      <c r="R56" s="64"/>
      <c r="S56" s="64"/>
      <c r="T56" s="64"/>
      <c r="U56" s="64"/>
      <c r="V56" s="64"/>
    </row>
    <row r="57" spans="1:25" x14ac:dyDescent="0.25">
      <c r="J57" s="64"/>
      <c r="K57" s="64"/>
      <c r="L57" s="64"/>
      <c r="N57" s="64"/>
      <c r="O57" s="64"/>
      <c r="P57" s="64"/>
      <c r="Q57" s="64"/>
      <c r="R57" s="64"/>
      <c r="S57" s="64"/>
      <c r="T57" s="64"/>
      <c r="U57" s="64"/>
      <c r="V57" s="64"/>
    </row>
    <row r="58" spans="1:25" x14ac:dyDescent="0.25">
      <c r="J58" s="64"/>
      <c r="K58" s="64"/>
      <c r="L58" s="64"/>
      <c r="N58" s="64"/>
      <c r="O58" s="64"/>
      <c r="P58" s="64"/>
      <c r="Q58" s="64"/>
      <c r="R58" s="64"/>
      <c r="S58" s="64"/>
      <c r="T58" s="64"/>
      <c r="U58" s="64"/>
      <c r="V58" s="64"/>
    </row>
    <row r="59" spans="1:25" x14ac:dyDescent="0.25">
      <c r="C59" s="80">
        <v>786894662451</v>
      </c>
      <c r="E59" s="43">
        <v>75000402357</v>
      </c>
      <c r="J59" s="80"/>
      <c r="K59" s="80"/>
      <c r="L59" s="64"/>
      <c r="N59" s="64"/>
      <c r="O59" s="80"/>
      <c r="P59" s="64"/>
      <c r="Q59" s="64"/>
      <c r="R59" s="64"/>
      <c r="S59" s="64"/>
      <c r="T59" s="64"/>
      <c r="U59" s="64"/>
      <c r="V59" s="64"/>
    </row>
    <row r="65" spans="3:21" x14ac:dyDescent="0.25">
      <c r="J65" s="64">
        <v>311323755542.65002</v>
      </c>
      <c r="K65" s="64"/>
      <c r="O65" s="64"/>
      <c r="Q65" s="64"/>
      <c r="U65" s="64"/>
    </row>
    <row r="66" spans="3:21" x14ac:dyDescent="0.25">
      <c r="C66" s="43" t="s">
        <v>214</v>
      </c>
      <c r="D66" s="64"/>
    </row>
    <row r="67" spans="3:21" x14ac:dyDescent="0.25">
      <c r="E67" s="43"/>
      <c r="F67" s="64"/>
      <c r="G67" s="43">
        <f>ROUND(F67/10000000,2)</f>
        <v>0</v>
      </c>
      <c r="M67" s="64">
        <f>7787991717</f>
        <v>7787991717</v>
      </c>
      <c r="O67" s="64">
        <f>+R12-7.75</f>
        <v>-7.75</v>
      </c>
    </row>
    <row r="68" spans="3:21" x14ac:dyDescent="0.25">
      <c r="F68" s="64"/>
    </row>
    <row r="69" spans="3:21" x14ac:dyDescent="0.25">
      <c r="E69" s="43"/>
      <c r="F69" s="64"/>
      <c r="J69" s="64">
        <f>D46+F46</f>
        <v>156210.79</v>
      </c>
    </row>
    <row r="70" spans="3:21" x14ac:dyDescent="0.25">
      <c r="O70" s="64">
        <f>C14-M72</f>
        <v>-44533775390</v>
      </c>
    </row>
    <row r="71" spans="3:21" x14ac:dyDescent="0.25">
      <c r="F71" s="43"/>
    </row>
    <row r="72" spans="3:21" x14ac:dyDescent="0.25">
      <c r="M72" s="64">
        <v>63004141637</v>
      </c>
    </row>
    <row r="73" spans="3:21" x14ac:dyDescent="0.25">
      <c r="C73" s="47">
        <v>1461918428976</v>
      </c>
      <c r="E73" s="47">
        <v>141917321781</v>
      </c>
      <c r="O73" s="64">
        <v>307579655312</v>
      </c>
    </row>
    <row r="75" spans="3:21" x14ac:dyDescent="0.25">
      <c r="C75" s="81">
        <f>C46-C73</f>
        <v>-42409060989</v>
      </c>
      <c r="E75" s="81">
        <f>E46-E73</f>
        <v>-141917321781</v>
      </c>
      <c r="J75" s="64"/>
      <c r="K75" s="64"/>
      <c r="O75" s="64">
        <f>O73-O70</f>
        <v>352113430702</v>
      </c>
    </row>
    <row r="88" spans="7:12" x14ac:dyDescent="0.25">
      <c r="G88" s="81">
        <f>233028222008.05+124885493</f>
        <v>233153107501.04999</v>
      </c>
    </row>
    <row r="91" spans="7:12" x14ac:dyDescent="0.25">
      <c r="G91" s="81">
        <f>233151558366.05+25818+1523317</f>
        <v>233153107501.04999</v>
      </c>
      <c r="L91" s="81">
        <f>189433336481+28062411</f>
        <v>189461398892</v>
      </c>
    </row>
    <row r="94" spans="7:12" x14ac:dyDescent="0.25">
      <c r="G94" s="81">
        <f>268986940289.5+45362747</f>
        <v>269032303036.5</v>
      </c>
      <c r="L94" s="47">
        <f>545349.46+596834.13+122549.4</f>
        <v>1264732.9899999998</v>
      </c>
    </row>
  </sheetData>
  <mergeCells count="10">
    <mergeCell ref="B49:W50"/>
    <mergeCell ref="B51:W52"/>
    <mergeCell ref="B53:W53"/>
    <mergeCell ref="D5:F5"/>
    <mergeCell ref="E9:E10"/>
    <mergeCell ref="B1:W1"/>
    <mergeCell ref="L5:P5"/>
    <mergeCell ref="R5:V5"/>
    <mergeCell ref="B47:W47"/>
    <mergeCell ref="B48:W48"/>
  </mergeCells>
  <pageMargins left="0.7" right="0.7" top="0.75" bottom="0.75" header="0.3" footer="0.3"/>
  <pageSetup scale="81" orientation="portrait" horizontalDpi="1200" verticalDpi="1200" r:id="rId1"/>
  <rowBreaks count="1" manualBreakCount="1">
    <brk id="5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29"/>
  <sheetViews>
    <sheetView view="pageBreakPreview" zoomScaleNormal="100" zoomScaleSheetLayoutView="100" workbookViewId="0">
      <selection activeCell="Q15" sqref="Q15"/>
    </sheetView>
  </sheetViews>
  <sheetFormatPr defaultRowHeight="15" x14ac:dyDescent="0.25"/>
  <cols>
    <col min="1" max="5" width="8" style="28"/>
    <col min="6" max="6" width="8.140625" style="28" bestFit="1" customWidth="1"/>
    <col min="7" max="7" width="18" style="28" customWidth="1"/>
    <col min="8" max="8" width="13" style="28" customWidth="1"/>
  </cols>
  <sheetData>
    <row r="1" spans="1:8" ht="15.75" x14ac:dyDescent="0.25">
      <c r="A1" s="135" t="s">
        <v>215</v>
      </c>
      <c r="B1" s="135"/>
      <c r="C1" s="135"/>
      <c r="D1" s="135"/>
      <c r="E1" s="135"/>
      <c r="F1" s="135"/>
      <c r="G1" s="135"/>
      <c r="H1" s="135"/>
    </row>
    <row r="2" spans="1:8" x14ac:dyDescent="0.25">
      <c r="A2" s="38" t="s">
        <v>216</v>
      </c>
      <c r="B2" s="38" t="s">
        <v>217</v>
      </c>
      <c r="C2" s="38" t="s">
        <v>218</v>
      </c>
      <c r="D2" s="38" t="s">
        <v>219</v>
      </c>
      <c r="E2" s="38" t="s">
        <v>220</v>
      </c>
      <c r="F2" s="38" t="s">
        <v>221</v>
      </c>
      <c r="G2" s="28">
        <v>42957783224</v>
      </c>
      <c r="H2" s="36">
        <f>ROUND(G2/100000,2)</f>
        <v>429577.83</v>
      </c>
    </row>
    <row r="3" spans="1:8" x14ac:dyDescent="0.25">
      <c r="H3" s="36"/>
    </row>
    <row r="4" spans="1:8" x14ac:dyDescent="0.25">
      <c r="A4" s="38" t="s">
        <v>216</v>
      </c>
      <c r="B4" s="38" t="s">
        <v>222</v>
      </c>
      <c r="C4" s="38" t="s">
        <v>223</v>
      </c>
      <c r="D4" s="38" t="s">
        <v>224</v>
      </c>
      <c r="E4" s="38" t="s">
        <v>220</v>
      </c>
      <c r="F4" s="38" t="s">
        <v>221</v>
      </c>
      <c r="G4" s="28">
        <v>566056613</v>
      </c>
      <c r="H4" s="36">
        <f t="shared" ref="H4:H20" si="0">ROUND(G4/100000,2)</f>
        <v>5660.57</v>
      </c>
    </row>
    <row r="5" spans="1:8" x14ac:dyDescent="0.25">
      <c r="A5" s="38" t="s">
        <v>216</v>
      </c>
      <c r="B5" s="38" t="s">
        <v>222</v>
      </c>
      <c r="C5" s="38" t="s">
        <v>223</v>
      </c>
      <c r="D5" s="38" t="s">
        <v>225</v>
      </c>
      <c r="E5" s="38" t="s">
        <v>220</v>
      </c>
      <c r="F5" s="38" t="s">
        <v>221</v>
      </c>
      <c r="G5" s="28">
        <v>18136435001</v>
      </c>
      <c r="H5" s="36">
        <f>ROUND(G5/100000,2)</f>
        <v>181364.35</v>
      </c>
    </row>
    <row r="6" spans="1:8" x14ac:dyDescent="0.25">
      <c r="A6" s="38" t="s">
        <v>216</v>
      </c>
      <c r="B6" s="38" t="s">
        <v>222</v>
      </c>
      <c r="C6" s="38" t="s">
        <v>223</v>
      </c>
      <c r="D6" s="38" t="s">
        <v>226</v>
      </c>
      <c r="E6" s="38" t="s">
        <v>220</v>
      </c>
      <c r="F6" s="38" t="s">
        <v>221</v>
      </c>
      <c r="G6" s="28">
        <v>2162163138</v>
      </c>
      <c r="H6" s="36">
        <f t="shared" si="0"/>
        <v>21621.63</v>
      </c>
    </row>
    <row r="7" spans="1:8" x14ac:dyDescent="0.25">
      <c r="A7" s="38" t="s">
        <v>216</v>
      </c>
      <c r="B7" s="38" t="s">
        <v>222</v>
      </c>
      <c r="C7" s="38" t="s">
        <v>223</v>
      </c>
      <c r="D7" s="38" t="s">
        <v>227</v>
      </c>
      <c r="E7" s="38" t="s">
        <v>220</v>
      </c>
      <c r="F7" s="38" t="s">
        <v>221</v>
      </c>
      <c r="G7" s="28">
        <v>176845704</v>
      </c>
      <c r="H7" s="36">
        <f t="shared" si="0"/>
        <v>1768.46</v>
      </c>
    </row>
    <row r="8" spans="1:8" x14ac:dyDescent="0.25">
      <c r="A8" s="38" t="s">
        <v>216</v>
      </c>
      <c r="B8" s="38" t="s">
        <v>222</v>
      </c>
      <c r="C8" s="38" t="s">
        <v>223</v>
      </c>
      <c r="D8" s="38" t="s">
        <v>219</v>
      </c>
      <c r="E8" s="38" t="s">
        <v>220</v>
      </c>
      <c r="F8" s="38" t="s">
        <v>221</v>
      </c>
      <c r="G8" s="28">
        <v>27894937604</v>
      </c>
      <c r="H8" s="36">
        <f t="shared" si="0"/>
        <v>278949.38</v>
      </c>
    </row>
    <row r="9" spans="1:8" x14ac:dyDescent="0.25">
      <c r="G9" s="39">
        <f>SUM(G4:G8)</f>
        <v>48936438060</v>
      </c>
      <c r="H9" s="40">
        <f>SUM(H4:H8)</f>
        <v>489364.39</v>
      </c>
    </row>
    <row r="10" spans="1:8" x14ac:dyDescent="0.25">
      <c r="A10" s="38" t="s">
        <v>216</v>
      </c>
      <c r="B10" s="38" t="s">
        <v>228</v>
      </c>
      <c r="C10" s="38" t="s">
        <v>229</v>
      </c>
      <c r="D10" s="38" t="s">
        <v>219</v>
      </c>
      <c r="E10" s="38" t="s">
        <v>220</v>
      </c>
      <c r="F10" s="38" t="s">
        <v>221</v>
      </c>
      <c r="G10" s="28">
        <v>12955305614</v>
      </c>
      <c r="H10" s="36">
        <f>ROUNDDOWN(G10/100000,2)</f>
        <v>129553.05</v>
      </c>
    </row>
    <row r="11" spans="1:8" x14ac:dyDescent="0.25">
      <c r="H11" s="36"/>
    </row>
    <row r="12" spans="1:8" x14ac:dyDescent="0.25">
      <c r="H12" s="36"/>
    </row>
    <row r="13" spans="1:8" x14ac:dyDescent="0.25">
      <c r="A13" s="38" t="s">
        <v>230</v>
      </c>
      <c r="B13" s="38" t="s">
        <v>231</v>
      </c>
      <c r="C13" s="38" t="s">
        <v>229</v>
      </c>
      <c r="D13" s="38" t="s">
        <v>232</v>
      </c>
      <c r="E13" s="38" t="s">
        <v>220</v>
      </c>
      <c r="F13" s="38" t="s">
        <v>221</v>
      </c>
      <c r="H13" s="36">
        <f t="shared" si="0"/>
        <v>0</v>
      </c>
    </row>
    <row r="14" spans="1:8" x14ac:dyDescent="0.25">
      <c r="A14" s="38" t="s">
        <v>230</v>
      </c>
      <c r="B14" s="38" t="s">
        <v>231</v>
      </c>
      <c r="C14" s="38" t="s">
        <v>229</v>
      </c>
      <c r="D14" s="38" t="s">
        <v>233</v>
      </c>
      <c r="E14" s="38" t="s">
        <v>220</v>
      </c>
      <c r="F14" s="38" t="s">
        <v>221</v>
      </c>
      <c r="G14" s="28">
        <v>455500292</v>
      </c>
      <c r="H14" s="36">
        <f t="shared" si="0"/>
        <v>4555</v>
      </c>
    </row>
    <row r="15" spans="1:8" x14ac:dyDescent="0.25">
      <c r="A15" s="38" t="s">
        <v>230</v>
      </c>
      <c r="B15" s="38" t="s">
        <v>231</v>
      </c>
      <c r="C15" s="38" t="s">
        <v>229</v>
      </c>
      <c r="D15" s="38" t="s">
        <v>219</v>
      </c>
      <c r="E15" s="38" t="s">
        <v>220</v>
      </c>
      <c r="F15" s="38" t="s">
        <v>221</v>
      </c>
      <c r="G15" s="28">
        <v>926144775</v>
      </c>
      <c r="H15" s="36">
        <f t="shared" si="0"/>
        <v>9261.4500000000007</v>
      </c>
    </row>
    <row r="16" spans="1:8" x14ac:dyDescent="0.25">
      <c r="G16" s="39">
        <f>SUM(G13:G15)</f>
        <v>1381645067</v>
      </c>
      <c r="H16" s="40">
        <f>SUM(H13:H15)</f>
        <v>13816.45</v>
      </c>
    </row>
    <row r="17" spans="1:8" x14ac:dyDescent="0.25">
      <c r="H17" s="36"/>
    </row>
    <row r="18" spans="1:8" x14ac:dyDescent="0.25">
      <c r="A18" s="38" t="s">
        <v>234</v>
      </c>
      <c r="B18" s="38" t="s">
        <v>235</v>
      </c>
      <c r="C18" s="38" t="s">
        <v>236</v>
      </c>
      <c r="D18" s="38" t="s">
        <v>237</v>
      </c>
      <c r="E18" s="38" t="s">
        <v>220</v>
      </c>
      <c r="F18" s="38" t="s">
        <v>221</v>
      </c>
      <c r="G18" s="28">
        <v>130664814</v>
      </c>
      <c r="H18" s="36">
        <f t="shared" si="0"/>
        <v>1306.6500000000001</v>
      </c>
    </row>
    <row r="19" spans="1:8" x14ac:dyDescent="0.25">
      <c r="A19" s="38" t="s">
        <v>234</v>
      </c>
      <c r="B19" s="38" t="s">
        <v>235</v>
      </c>
      <c r="C19" s="38" t="s">
        <v>236</v>
      </c>
      <c r="D19" s="38" t="s">
        <v>238</v>
      </c>
      <c r="E19" s="38" t="s">
        <v>220</v>
      </c>
      <c r="F19" s="38" t="s">
        <v>221</v>
      </c>
      <c r="G19" s="28">
        <v>211049992</v>
      </c>
      <c r="H19" s="36">
        <f t="shared" si="0"/>
        <v>2110.5</v>
      </c>
    </row>
    <row r="20" spans="1:8" x14ac:dyDescent="0.25">
      <c r="A20" s="38" t="s">
        <v>234</v>
      </c>
      <c r="B20" s="38" t="s">
        <v>235</v>
      </c>
      <c r="C20" s="38" t="s">
        <v>218</v>
      </c>
      <c r="D20" s="38" t="s">
        <v>239</v>
      </c>
      <c r="E20" s="38" t="s">
        <v>220</v>
      </c>
      <c r="F20" s="38" t="s">
        <v>221</v>
      </c>
      <c r="G20" s="28">
        <v>264494174</v>
      </c>
      <c r="H20" s="36">
        <f t="shared" si="0"/>
        <v>2644.94</v>
      </c>
    </row>
    <row r="21" spans="1:8" x14ac:dyDescent="0.25">
      <c r="A21" s="38"/>
      <c r="B21" s="38"/>
      <c r="C21" s="38"/>
      <c r="D21" s="38"/>
      <c r="E21" s="38"/>
      <c r="F21" s="38"/>
    </row>
    <row r="22" spans="1:8" x14ac:dyDescent="0.25">
      <c r="A22" s="38"/>
      <c r="B22" s="38"/>
      <c r="C22" s="38"/>
      <c r="D22" s="38"/>
      <c r="E22" s="38"/>
      <c r="F22" s="38"/>
    </row>
    <row r="23" spans="1:8" x14ac:dyDescent="0.25">
      <c r="A23" s="38"/>
      <c r="B23" s="38"/>
      <c r="C23" s="38"/>
      <c r="D23" s="38"/>
      <c r="E23" s="38"/>
      <c r="F23" s="38"/>
    </row>
    <row r="24" spans="1:8" x14ac:dyDescent="0.25">
      <c r="A24" s="38"/>
      <c r="B24" s="38"/>
      <c r="C24" s="38"/>
      <c r="D24" s="38"/>
      <c r="E24" s="38"/>
      <c r="F24" s="28">
        <v>2202</v>
      </c>
      <c r="G24" s="36">
        <f>+G2+G4+G5+G6+G7+G8+G10</f>
        <v>104849526898</v>
      </c>
      <c r="H24" s="36">
        <f>+H2+H4+H5+H6+H7+H8+H10</f>
        <v>1048495.27</v>
      </c>
    </row>
    <row r="25" spans="1:8" x14ac:dyDescent="0.25">
      <c r="F25" s="28">
        <v>2203</v>
      </c>
      <c r="G25" s="36">
        <f>+G13+G14+G15</f>
        <v>1381645067</v>
      </c>
      <c r="H25" s="36">
        <f>+H13+H14+H15</f>
        <v>13816.45</v>
      </c>
    </row>
    <row r="26" spans="1:8" x14ac:dyDescent="0.25">
      <c r="F26" s="28">
        <v>2210</v>
      </c>
      <c r="G26" s="36">
        <f>+G18+G19+G20</f>
        <v>606208980</v>
      </c>
      <c r="H26" s="36">
        <f>+H18+H19+H20</f>
        <v>6062.09</v>
      </c>
    </row>
    <row r="27" spans="1:8" ht="15.75" x14ac:dyDescent="0.25">
      <c r="G27" s="41">
        <f>SUM(G24:G26)</f>
        <v>106837380945</v>
      </c>
      <c r="H27" s="41">
        <f>SUM(H24:H26)</f>
        <v>1068373.81</v>
      </c>
    </row>
    <row r="29" spans="1:8" x14ac:dyDescent="0.25">
      <c r="H29" s="36"/>
    </row>
  </sheetData>
  <mergeCells count="1">
    <mergeCell ref="A1:H1"/>
  </mergeCells>
  <printOptions horizontalCentered="1" gridLines="1"/>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statement4b</vt:lpstr>
      <vt:lpstr>Sheet1</vt:lpstr>
      <vt:lpstr>Sheet2</vt:lpstr>
      <vt:lpstr>statement4b!Print_Area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2024-07-01T08:05:58Z</dcterms:created>
  <dcterms:modified xsi:type="dcterms:W3CDTF">2024-08-13T09:34:36Z</dcterms:modified>
</cp:coreProperties>
</file>